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  <Override PartName="/xl/embeddings/oleObject_6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tabRatio="900" firstSheet="2" activeTab="2"/>
  </bookViews>
  <sheets>
    <sheet name="Boxplot" sheetId="1" r:id="rId1"/>
    <sheet name="Plan5" sheetId="2" r:id="rId2"/>
    <sheet name="um fator" sheetId="3" r:id="rId3"/>
    <sheet name="um fator -1" sheetId="4" r:id="rId4"/>
    <sheet name="Aleatoridade" sheetId="5" r:id="rId5"/>
    <sheet name="2 fatores" sheetId="6" r:id="rId6"/>
    <sheet name="Dois fatores" sheetId="7" r:id="rId7"/>
    <sheet name="Dois Fatores_excel" sheetId="8" r:id="rId8"/>
    <sheet name="Dois_livro_FCO" sheetId="9" r:id="rId9"/>
  </sheets>
  <definedNames>
    <definedName name="Amostra1">OFFSET('Boxplot'!$B$4,0,0,COUNT('Boxplot'!$B:$B),1)</definedName>
    <definedName name="Amostra2">OFFSET('Boxplot'!$C$4,0,0,COUNT('Boxplot'!$C:$C),1)</definedName>
    <definedName name="Amostra3">OFFSET('Boxplot'!$D$4,0,0,COUNT('Boxplot'!$D:$D),1)</definedName>
    <definedName name="xlrefanovasinglefactordialogboxoptions" localSheetId="1">'Plan5'!$A$24</definedName>
  </definedNames>
  <calcPr fullCalcOnLoad="1"/>
</workbook>
</file>

<file path=xl/sharedStrings.xml><?xml version="1.0" encoding="utf-8"?>
<sst xmlns="http://schemas.openxmlformats.org/spreadsheetml/2006/main" count="671" uniqueCount="226">
  <si>
    <t>Grupo1</t>
  </si>
  <si>
    <t>Grupo2</t>
  </si>
  <si>
    <t>Grupo3</t>
  </si>
  <si>
    <t>Instrução programada</t>
  </si>
  <si>
    <t>Conferências formais</t>
  </si>
  <si>
    <t>Comparar a eficácia de 3 Métodos de Ensino</t>
  </si>
  <si>
    <t>Resumos ocasionais e discussão</t>
  </si>
  <si>
    <t>Foram sorteados alguns alunos para cada grupo.</t>
  </si>
  <si>
    <t>Foram tabuladas as notas globais de cada aluno</t>
  </si>
  <si>
    <t>Totais</t>
  </si>
  <si>
    <t>Média</t>
  </si>
  <si>
    <t>Total Geral</t>
  </si>
  <si>
    <t>EXEMPLO- MÉTODO DE ILUSTRAÇÃO NUMÉRICA</t>
  </si>
  <si>
    <t>Grupo 1</t>
  </si>
  <si>
    <t>Grupo 2</t>
  </si>
  <si>
    <t>Grupo 3</t>
  </si>
  <si>
    <t>Boxplot - Três Amostras</t>
  </si>
  <si>
    <t>Amostra 1</t>
  </si>
  <si>
    <t>Amostra 2</t>
  </si>
  <si>
    <t>Amostra 3</t>
  </si>
  <si>
    <t>Q1</t>
  </si>
  <si>
    <t>Mínimo</t>
  </si>
  <si>
    <t>Mediana</t>
  </si>
  <si>
    <t>Máximo</t>
  </si>
  <si>
    <t>Q3</t>
  </si>
  <si>
    <t>DP</t>
  </si>
  <si>
    <t>Inclinação</t>
  </si>
  <si>
    <t>Início</t>
  </si>
  <si>
    <t>Largura</t>
  </si>
  <si>
    <r>
      <t>(10-6)</t>
    </r>
    <r>
      <rPr>
        <vertAlign val="superscript"/>
        <sz val="10"/>
        <rFont val="Arial"/>
        <family val="2"/>
      </rPr>
      <t>2</t>
    </r>
  </si>
  <si>
    <t>SQT</t>
  </si>
  <si>
    <r>
      <t>(9-6)</t>
    </r>
    <r>
      <rPr>
        <vertAlign val="superscript"/>
        <sz val="10"/>
        <rFont val="Arial"/>
        <family val="2"/>
      </rPr>
      <t>2</t>
    </r>
  </si>
  <si>
    <r>
      <t>(8-6)</t>
    </r>
    <r>
      <rPr>
        <vertAlign val="superscript"/>
        <sz val="10"/>
        <rFont val="Arial"/>
        <family val="2"/>
      </rPr>
      <t>2</t>
    </r>
  </si>
  <si>
    <r>
      <t>(7-6)</t>
    </r>
    <r>
      <rPr>
        <vertAlign val="superscript"/>
        <sz val="10"/>
        <rFont val="Arial"/>
        <family val="2"/>
      </rPr>
      <t>2</t>
    </r>
  </si>
  <si>
    <r>
      <t>(5-6)</t>
    </r>
    <r>
      <rPr>
        <vertAlign val="superscript"/>
        <sz val="10"/>
        <rFont val="Arial"/>
        <family val="2"/>
      </rPr>
      <t>2</t>
    </r>
  </si>
  <si>
    <r>
      <t>(6-6)</t>
    </r>
    <r>
      <rPr>
        <vertAlign val="superscript"/>
        <sz val="10"/>
        <rFont val="Arial"/>
        <family val="2"/>
      </rPr>
      <t>2</t>
    </r>
  </si>
  <si>
    <r>
      <t>(3-6)</t>
    </r>
    <r>
      <rPr>
        <vertAlign val="superscript"/>
        <sz val="10"/>
        <rFont val="Arial"/>
        <family val="2"/>
      </rPr>
      <t>2</t>
    </r>
  </si>
  <si>
    <r>
      <t>(4-6)</t>
    </r>
    <r>
      <rPr>
        <vertAlign val="superscript"/>
        <sz val="10"/>
        <rFont val="Arial"/>
        <family val="2"/>
      </rPr>
      <t>2</t>
    </r>
  </si>
  <si>
    <r>
      <t>(1-6)</t>
    </r>
    <r>
      <rPr>
        <vertAlign val="superscript"/>
        <sz val="10"/>
        <rFont val="Arial"/>
        <family val="2"/>
      </rPr>
      <t>2</t>
    </r>
  </si>
  <si>
    <t>SQ</t>
  </si>
  <si>
    <t>SQE</t>
  </si>
  <si>
    <t>SQR</t>
  </si>
  <si>
    <r>
      <t xml:space="preserve">SQR </t>
    </r>
    <r>
      <rPr>
        <sz val="10"/>
        <rFont val="Arial"/>
        <family val="2"/>
      </rPr>
      <t>(dentro dos grupos ou residual)</t>
    </r>
  </si>
  <si>
    <r>
      <t>(10-8)</t>
    </r>
    <r>
      <rPr>
        <vertAlign val="superscript"/>
        <sz val="10"/>
        <rFont val="Arial"/>
        <family val="2"/>
      </rPr>
      <t>2</t>
    </r>
  </si>
  <si>
    <r>
      <t>(9-8)</t>
    </r>
    <r>
      <rPr>
        <vertAlign val="superscript"/>
        <sz val="10"/>
        <rFont val="Arial"/>
        <family val="2"/>
      </rPr>
      <t>2</t>
    </r>
  </si>
  <si>
    <r>
      <t>(8-8)</t>
    </r>
    <r>
      <rPr>
        <vertAlign val="superscript"/>
        <sz val="10"/>
        <rFont val="Arial"/>
        <family val="2"/>
      </rPr>
      <t>2</t>
    </r>
  </si>
  <si>
    <r>
      <t>(7-8)</t>
    </r>
    <r>
      <rPr>
        <vertAlign val="superscript"/>
        <sz val="10"/>
        <rFont val="Arial"/>
        <family val="2"/>
      </rPr>
      <t>2</t>
    </r>
  </si>
  <si>
    <r>
      <t>(5-8)</t>
    </r>
    <r>
      <rPr>
        <vertAlign val="superscript"/>
        <sz val="10"/>
        <rFont val="Arial"/>
        <family val="2"/>
      </rPr>
      <t>2</t>
    </r>
  </si>
  <si>
    <r>
      <t>(6-4)</t>
    </r>
    <r>
      <rPr>
        <vertAlign val="superscript"/>
        <sz val="10"/>
        <rFont val="Arial"/>
        <family val="2"/>
      </rPr>
      <t>2</t>
    </r>
  </si>
  <si>
    <r>
      <t>(7-4)</t>
    </r>
    <r>
      <rPr>
        <vertAlign val="superscript"/>
        <sz val="10"/>
        <rFont val="Arial"/>
        <family val="2"/>
      </rPr>
      <t>2</t>
    </r>
  </si>
  <si>
    <r>
      <t>(4-4)</t>
    </r>
    <r>
      <rPr>
        <vertAlign val="superscript"/>
        <sz val="10"/>
        <rFont val="Arial"/>
        <family val="2"/>
      </rPr>
      <t>2</t>
    </r>
  </si>
  <si>
    <r>
      <t>(3-4)</t>
    </r>
    <r>
      <rPr>
        <vertAlign val="superscript"/>
        <sz val="10"/>
        <rFont val="Arial"/>
        <family val="2"/>
      </rPr>
      <t>2</t>
    </r>
  </si>
  <si>
    <r>
      <t>(1-4)</t>
    </r>
    <r>
      <rPr>
        <vertAlign val="superscript"/>
        <sz val="10"/>
        <rFont val="Arial"/>
        <family val="2"/>
      </rPr>
      <t>2</t>
    </r>
  </si>
  <si>
    <t>Variancia Residual = 58/15</t>
  </si>
  <si>
    <t>Variancia</t>
  </si>
  <si>
    <t>Grupo 1,2 e 3</t>
  </si>
  <si>
    <t>Variancia Residual = 3.87</t>
  </si>
  <si>
    <r>
      <t xml:space="preserve">SQE </t>
    </r>
    <r>
      <rPr>
        <sz val="10"/>
        <rFont val="Arial"/>
        <family val="2"/>
      </rPr>
      <t>(entre  grupos ou tratamentos)</t>
    </r>
  </si>
  <si>
    <t>Variancia Entre grupos= 48/2</t>
  </si>
  <si>
    <t>Variancia Entre grupos= 24</t>
  </si>
  <si>
    <t>Fonte de Variação</t>
  </si>
  <si>
    <t>Entre Grupos</t>
  </si>
  <si>
    <t>Dentro dos grupos</t>
  </si>
  <si>
    <t>Dentro dos Grupos</t>
  </si>
  <si>
    <t>Soma de Quadrados</t>
  </si>
  <si>
    <t>Graus de Liberdade</t>
  </si>
  <si>
    <t>Variância Estimada</t>
  </si>
  <si>
    <t>Total</t>
  </si>
  <si>
    <r>
      <t>F</t>
    </r>
    <r>
      <rPr>
        <vertAlign val="subscript"/>
        <sz val="10"/>
        <rFont val="Arial"/>
        <family val="2"/>
      </rPr>
      <t>calculado =</t>
    </r>
  </si>
  <si>
    <t>(Variância Estimada entre Grupos) / (Variância Estimada dentro dos Grupos)</t>
  </si>
  <si>
    <r>
      <t>F</t>
    </r>
    <r>
      <rPr>
        <vertAlign val="subscript"/>
        <sz val="10"/>
        <rFont val="Arial"/>
        <family val="2"/>
      </rPr>
      <t xml:space="preserve">tabelado (2, 15, 5%) = </t>
    </r>
  </si>
  <si>
    <r>
      <t>F</t>
    </r>
    <r>
      <rPr>
        <vertAlign val="subscript"/>
        <sz val="10"/>
        <rFont val="Arial"/>
        <family val="2"/>
      </rPr>
      <t xml:space="preserve">tabelado (2, 15, 1%) = </t>
    </r>
  </si>
  <si>
    <t>SQT =  SQE +  SQR</t>
  </si>
  <si>
    <t>Anova: fator único</t>
  </si>
  <si>
    <t>RESUMO</t>
  </si>
  <si>
    <t>Grupo</t>
  </si>
  <si>
    <t>Contagem</t>
  </si>
  <si>
    <t>Soma</t>
  </si>
  <si>
    <t>Variância</t>
  </si>
  <si>
    <t>ANOVA</t>
  </si>
  <si>
    <t>Fonte da variação</t>
  </si>
  <si>
    <t>gl</t>
  </si>
  <si>
    <t>MQ</t>
  </si>
  <si>
    <t>F</t>
  </si>
  <si>
    <t>valor-P</t>
  </si>
  <si>
    <t>F crítico</t>
  </si>
  <si>
    <t>Entre grupos</t>
  </si>
  <si>
    <t>Caixa de diálogo Anova: Fator Único</t>
  </si>
  <si>
    <t>Intervalo de entrada</t>
  </si>
  <si>
    <t>Insira a referência de célula para o intervalo de dados que você deseja analisar. A referência deve consistir em dois ou mais intervalos de dados adjacentes, ordenados em colunas ou linhas.</t>
  </si>
  <si>
    <t>Agrupado por</t>
  </si>
  <si>
    <t>Rótulos na primeira linha/ Rótulos na primeira coluna</t>
  </si>
  <si>
    <t>Alfa</t>
  </si>
  <si>
    <t>Insira o nível no qual deseja avaliar os valores críticos para a estatística F. O nível alfa é um nível de significância relacionado à probabilidade de ocorrência de um erro tipo I (rejeição de hipótese verdadeira).</t>
  </si>
  <si>
    <t>Intervalo de saída</t>
  </si>
  <si>
    <t>Insira a referência para a célula superior esquerda da tabela de saída. O Microsoft Excel determinará automaticamente o tamanho da área de saída e exibirá uma mensagem caso a tabela de saída esteja prestes a substituir os dados existentes ou ultrapassar os limites da planilha.</t>
  </si>
  <si>
    <t>Clique nesta opção para inserir uma nova planilha na pasta de trabalho atual e colar os resultados na célula A1 da nova planilha. Para nomear a nova planilha, digite um nome na caixa.</t>
  </si>
  <si>
    <t>Nova pasta de trabalho</t>
  </si>
  <si>
    <t>Clique nesta opção para criar uma nova pasta de trabalho e colar os resultados em uma nova planilha na nova pasta de trabalho.</t>
  </si>
  <si>
    <t>Para indicar se os dados no intervalo de entrada estão ordenados em linhas ou colunas, clique em Linhas ou Colunas.</t>
  </si>
  <si>
    <t>Se a primeira linha do seu intervalo de entrada contiver rótulos, marque a caixa de seleção Rótulos na primeira linha. Se os rótulos estiverem na primeira coluna do intervalo de entrada, marque a caixa de seleção Rótulos na primeira coluna. Desmarque a caixa se o intervalo de entrada não contiver rótulos; o Microsoft Excel gera os rótulos de dados adequados para a tabela de saída.</t>
  </si>
  <si>
    <t xml:space="preserve">Nova planilha </t>
  </si>
  <si>
    <t>No exemplo: b1:d7</t>
  </si>
  <si>
    <t>No exemplo: Colunas</t>
  </si>
  <si>
    <t>No exemplo: 0,01</t>
  </si>
  <si>
    <t>Variancia Entre grupos = 6*4 = 24</t>
  </si>
  <si>
    <r>
      <t>Grupo1</t>
    </r>
    <r>
      <rPr>
        <vertAlign val="superscript"/>
        <sz val="12"/>
        <rFont val="Arial"/>
        <family val="2"/>
      </rPr>
      <t>2</t>
    </r>
  </si>
  <si>
    <r>
      <t>Grupo2</t>
    </r>
    <r>
      <rPr>
        <vertAlign val="superscript"/>
        <sz val="12"/>
        <rFont val="Arial"/>
        <family val="2"/>
      </rPr>
      <t>2</t>
    </r>
  </si>
  <si>
    <r>
      <t>Grupo3</t>
    </r>
    <r>
      <rPr>
        <vertAlign val="superscript"/>
        <sz val="12"/>
        <rFont val="Arial"/>
        <family val="2"/>
      </rPr>
      <t>2</t>
    </r>
  </si>
  <si>
    <t>Soma de Quadrados Total (SQT)</t>
  </si>
  <si>
    <t>n = 6</t>
  </si>
  <si>
    <t>k = 3</t>
  </si>
  <si>
    <r>
      <t>SQT = 754 - 108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/18 =</t>
    </r>
  </si>
  <si>
    <t>Soma de Quadrados Entre Tratamentos (SQE)</t>
  </si>
  <si>
    <r>
      <t>SQE = 48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/6 + 36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/6+ 24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/6 - 108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/18 =</t>
    </r>
  </si>
  <si>
    <t>Total T</t>
  </si>
  <si>
    <r>
      <t>Total T</t>
    </r>
    <r>
      <rPr>
        <vertAlign val="superscript"/>
        <sz val="10"/>
        <rFont val="Arial"/>
        <family val="2"/>
      </rPr>
      <t>2</t>
    </r>
  </si>
  <si>
    <t>tratamento      i (1...k)</t>
  </si>
  <si>
    <r>
      <t>Xi.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/n</t>
    </r>
  </si>
  <si>
    <t>Soma de Quadrados Residual (SQR)</t>
  </si>
  <si>
    <t>SQE = SQT - SQE = 106 - 48 =</t>
  </si>
  <si>
    <t>k-1</t>
  </si>
  <si>
    <t>k.n - 1</t>
  </si>
  <si>
    <t>k.(n - 1)</t>
  </si>
  <si>
    <r>
      <t>F</t>
    </r>
    <r>
      <rPr>
        <i/>
        <vertAlign val="subscript"/>
        <sz val="10"/>
        <rFont val="Arial"/>
        <family val="2"/>
      </rPr>
      <t>0</t>
    </r>
  </si>
  <si>
    <t>Observações j (1....n)</t>
  </si>
  <si>
    <r>
      <t>n</t>
    </r>
    <r>
      <rPr>
        <vertAlign val="subscript"/>
        <sz val="10"/>
        <rFont val="Arial"/>
        <family val="2"/>
      </rPr>
      <t>i</t>
    </r>
  </si>
  <si>
    <t>O teste Ducan</t>
  </si>
  <si>
    <t>p = número de médias envolvidas</t>
  </si>
  <si>
    <t>f = graus de liberdade de SQR</t>
  </si>
  <si>
    <r>
      <t>R</t>
    </r>
    <r>
      <rPr>
        <vertAlign val="subscript"/>
        <sz val="10"/>
        <rFont val="Arial"/>
        <family val="2"/>
      </rPr>
      <t>2 =</t>
    </r>
  </si>
  <si>
    <r>
      <t>R</t>
    </r>
    <r>
      <rPr>
        <vertAlign val="subscript"/>
        <sz val="10"/>
        <rFont val="Arial"/>
        <family val="2"/>
      </rPr>
      <t xml:space="preserve">3 = </t>
    </r>
  </si>
  <si>
    <t>3.014 x 3.11</t>
  </si>
  <si>
    <t>3.160 x 3.11</t>
  </si>
  <si>
    <r>
      <t>&lt; R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- Médias Iguais</t>
    </r>
  </si>
  <si>
    <r>
      <t>&lt; R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- Médias Iguais</t>
    </r>
  </si>
  <si>
    <t>Fator     i( 1...a)</t>
  </si>
  <si>
    <t>tratamento      j (1...b)</t>
  </si>
  <si>
    <t>Observações k (1....n)</t>
  </si>
  <si>
    <t>Fontes de Informação</t>
  </si>
  <si>
    <t>Jornais</t>
  </si>
  <si>
    <t>Televisão</t>
  </si>
  <si>
    <t>Revistas</t>
  </si>
  <si>
    <t>Radios</t>
  </si>
  <si>
    <t>Mais Jovens</t>
  </si>
  <si>
    <t>Mais Velhos</t>
  </si>
  <si>
    <r>
      <t>Grupo4</t>
    </r>
    <r>
      <rPr>
        <vertAlign val="superscript"/>
        <sz val="12"/>
        <rFont val="Arial"/>
        <family val="2"/>
      </rPr>
      <t>2</t>
    </r>
  </si>
  <si>
    <t>j =4</t>
  </si>
  <si>
    <t>k =3</t>
  </si>
  <si>
    <t>i = 2</t>
  </si>
  <si>
    <r>
      <t>SQT = 99638 - 1512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/24 =</t>
    </r>
  </si>
  <si>
    <r>
      <t>SQA = 648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/12 + 8642/12 - 1524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/24 =</t>
    </r>
  </si>
  <si>
    <r>
      <t>SQB = 438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/6 + 378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/6 + 396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/6 + 300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/6- 1524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/24</t>
    </r>
  </si>
  <si>
    <t xml:space="preserve">SQB = </t>
  </si>
  <si>
    <r>
      <t>SQSub = 207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/3 + 159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/3+......198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/3 - 1524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/24</t>
    </r>
  </si>
  <si>
    <t>SQSub =</t>
  </si>
  <si>
    <t>SQAB =</t>
  </si>
  <si>
    <t xml:space="preserve">SQE = SQT - SQE = </t>
  </si>
  <si>
    <t>Fator A</t>
  </si>
  <si>
    <t>Fator B</t>
  </si>
  <si>
    <t>SQA</t>
  </si>
  <si>
    <t>SQB</t>
  </si>
  <si>
    <t>a-1</t>
  </si>
  <si>
    <t>b-1</t>
  </si>
  <si>
    <t>Interação AB</t>
  </si>
  <si>
    <t>SQAB</t>
  </si>
  <si>
    <t>(a-1)(b-1)</t>
  </si>
  <si>
    <t>abn - 1</t>
  </si>
  <si>
    <t>QMA</t>
  </si>
  <si>
    <t>QMB</t>
  </si>
  <si>
    <t>QMAB</t>
  </si>
  <si>
    <t>QMR</t>
  </si>
  <si>
    <t>Anova: fator duplo com repetição</t>
  </si>
  <si>
    <t>Amostra</t>
  </si>
  <si>
    <t>Colunas</t>
  </si>
  <si>
    <t>Interações</t>
  </si>
  <si>
    <t>Dentro</t>
  </si>
  <si>
    <t>Engom 1</t>
  </si>
  <si>
    <t>Engom 2</t>
  </si>
  <si>
    <t>Engom 3</t>
  </si>
  <si>
    <t>Engom 4</t>
  </si>
  <si>
    <t>Engom 5</t>
  </si>
  <si>
    <t>Engom 6</t>
  </si>
  <si>
    <t>Operador 1</t>
  </si>
  <si>
    <t>Operador 2</t>
  </si>
  <si>
    <t>Operador 3</t>
  </si>
  <si>
    <t>op1</t>
  </si>
  <si>
    <t>op2</t>
  </si>
  <si>
    <t>op3</t>
  </si>
  <si>
    <t>StdOrder</t>
  </si>
  <si>
    <t>RunOrder</t>
  </si>
  <si>
    <t>Blocks</t>
  </si>
  <si>
    <t>Fonte</t>
  </si>
  <si>
    <t>Idade</t>
  </si>
  <si>
    <t>Revista</t>
  </si>
  <si>
    <t>Velhos</t>
  </si>
  <si>
    <t>Jovens</t>
  </si>
  <si>
    <t>Rádio</t>
  </si>
  <si>
    <r>
      <t>(65-63)</t>
    </r>
    <r>
      <rPr>
        <vertAlign val="superscript"/>
        <sz val="10"/>
        <rFont val="Arial"/>
        <family val="2"/>
      </rPr>
      <t>2</t>
    </r>
  </si>
  <si>
    <r>
      <t>(69-63)</t>
    </r>
    <r>
      <rPr>
        <vertAlign val="superscript"/>
        <sz val="10"/>
        <rFont val="Arial"/>
        <family val="2"/>
      </rPr>
      <t>2</t>
    </r>
  </si>
  <si>
    <r>
      <t>(62-63)</t>
    </r>
    <r>
      <rPr>
        <vertAlign val="superscript"/>
        <sz val="10"/>
        <rFont val="Arial"/>
        <family val="2"/>
      </rPr>
      <t>2</t>
    </r>
  </si>
  <si>
    <r>
      <t>(73-63)</t>
    </r>
    <r>
      <rPr>
        <vertAlign val="superscript"/>
        <sz val="10"/>
        <rFont val="Arial"/>
        <family val="2"/>
      </rPr>
      <t>2</t>
    </r>
  </si>
  <si>
    <t>.</t>
  </si>
  <si>
    <r>
      <t>(63-63)</t>
    </r>
    <r>
      <rPr>
        <vertAlign val="superscript"/>
        <sz val="10"/>
        <rFont val="Arial"/>
        <family val="2"/>
      </rPr>
      <t>2</t>
    </r>
  </si>
  <si>
    <r>
      <t>(66-63)</t>
    </r>
    <r>
      <rPr>
        <vertAlign val="superscript"/>
        <sz val="10"/>
        <rFont val="Arial"/>
        <family val="2"/>
      </rPr>
      <t>2</t>
    </r>
  </si>
  <si>
    <r>
      <t>(50-63)</t>
    </r>
    <r>
      <rPr>
        <vertAlign val="superscript"/>
        <sz val="10"/>
        <rFont val="Arial"/>
        <family val="2"/>
      </rPr>
      <t>2</t>
    </r>
  </si>
  <si>
    <r>
      <t>(54-63)</t>
    </r>
    <r>
      <rPr>
        <vertAlign val="superscript"/>
        <sz val="10"/>
        <rFont val="Arial"/>
        <family val="2"/>
      </rPr>
      <t>2</t>
    </r>
  </si>
  <si>
    <r>
      <t>(72-63)</t>
    </r>
    <r>
      <rPr>
        <vertAlign val="superscript"/>
        <sz val="10"/>
        <rFont val="Arial"/>
        <family val="2"/>
      </rPr>
      <t>2</t>
    </r>
  </si>
  <si>
    <r>
      <t>(69-73-54+63)</t>
    </r>
    <r>
      <rPr>
        <vertAlign val="superscript"/>
        <sz val="8"/>
        <rFont val="Arial"/>
        <family val="2"/>
      </rPr>
      <t>2</t>
    </r>
  </si>
  <si>
    <r>
      <t>(53-63-54+63)</t>
    </r>
    <r>
      <rPr>
        <vertAlign val="superscript"/>
        <sz val="8"/>
        <rFont val="Arial"/>
        <family val="2"/>
      </rPr>
      <t>2</t>
    </r>
  </si>
  <si>
    <r>
      <t>(60-66-54+63)</t>
    </r>
    <r>
      <rPr>
        <vertAlign val="superscript"/>
        <sz val="8"/>
        <rFont val="Arial"/>
        <family val="2"/>
      </rPr>
      <t>2</t>
    </r>
  </si>
  <si>
    <r>
      <t>(34-50-54+63)</t>
    </r>
    <r>
      <rPr>
        <vertAlign val="superscript"/>
        <sz val="8"/>
        <rFont val="Arial"/>
        <family val="2"/>
      </rPr>
      <t>2</t>
    </r>
  </si>
  <si>
    <r>
      <t>(77-73-72+63)</t>
    </r>
    <r>
      <rPr>
        <vertAlign val="superscript"/>
        <sz val="8"/>
        <rFont val="Arial"/>
        <family val="2"/>
      </rPr>
      <t>2</t>
    </r>
  </si>
  <si>
    <r>
      <t>(73-63-72+63)</t>
    </r>
    <r>
      <rPr>
        <vertAlign val="superscript"/>
        <sz val="8"/>
        <rFont val="Arial"/>
        <family val="2"/>
      </rPr>
      <t>2</t>
    </r>
  </si>
  <si>
    <r>
      <t>(72-66-72+63)</t>
    </r>
    <r>
      <rPr>
        <vertAlign val="superscript"/>
        <sz val="8"/>
        <rFont val="Arial"/>
        <family val="2"/>
      </rPr>
      <t>2</t>
    </r>
  </si>
  <si>
    <r>
      <t>66-50-72+63)</t>
    </r>
    <r>
      <rPr>
        <vertAlign val="superscript"/>
        <sz val="8"/>
        <rFont val="Arial"/>
        <family val="2"/>
      </rPr>
      <t>2</t>
    </r>
  </si>
  <si>
    <r>
      <t>(69-69)</t>
    </r>
    <r>
      <rPr>
        <vertAlign val="superscript"/>
        <sz val="10"/>
        <rFont val="Arial"/>
        <family val="2"/>
      </rPr>
      <t>2</t>
    </r>
  </si>
  <si>
    <r>
      <t>(73-69)</t>
    </r>
    <r>
      <rPr>
        <vertAlign val="superscript"/>
        <sz val="10"/>
        <rFont val="Arial"/>
        <family val="2"/>
      </rPr>
      <t>2</t>
    </r>
  </si>
  <si>
    <r>
      <t>(71-66)</t>
    </r>
    <r>
      <rPr>
        <vertAlign val="superscript"/>
        <sz val="10"/>
        <rFont val="Arial"/>
        <family val="2"/>
      </rPr>
      <t>2</t>
    </r>
  </si>
  <si>
    <r>
      <t>(65-66)</t>
    </r>
    <r>
      <rPr>
        <vertAlign val="superscript"/>
        <sz val="10"/>
        <rFont val="Arial"/>
        <family val="2"/>
      </rPr>
      <t>2</t>
    </r>
  </si>
  <si>
    <r>
      <t>(62-66)</t>
    </r>
    <r>
      <rPr>
        <vertAlign val="superscript"/>
        <sz val="10"/>
        <rFont val="Arial"/>
        <family val="2"/>
      </rPr>
      <t>2</t>
    </r>
  </si>
  <si>
    <r>
      <t>(65-69)</t>
    </r>
    <r>
      <rPr>
        <vertAlign val="superscript"/>
        <sz val="10"/>
        <rFont val="Arial"/>
        <family val="2"/>
      </rPr>
      <t>2</t>
    </r>
  </si>
  <si>
    <t>B</t>
  </si>
  <si>
    <t>A</t>
  </si>
  <si>
    <t>AB</t>
  </si>
  <si>
    <t>Residual</t>
  </si>
</sst>
</file>

<file path=xl/styles.xml><?xml version="1.0" encoding="utf-8"?>
<styleSheet xmlns="http://schemas.openxmlformats.org/spreadsheetml/2006/main">
  <numFmts count="5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 &quot;#,##0_);\(&quot;$ &quot;#,##0\)"/>
    <numFmt numFmtId="165" formatCode="&quot;$ &quot;#,##0_);[Red]\(&quot;$ &quot;#,##0\)"/>
    <numFmt numFmtId="166" formatCode="&quot;$ &quot;#,##0.00_);\(&quot;$ &quot;#,##0.00\)"/>
    <numFmt numFmtId="167" formatCode="&quot;$ &quot;#,##0.00_);[Red]\(&quot;$ &quot;#,##0.00\)"/>
    <numFmt numFmtId="168" formatCode="_(&quot;$ &quot;* #,##0_);_(&quot;$ &quot;* \(#,##0\);_(&quot;$ &quot;* &quot;-&quot;_);_(@_)"/>
    <numFmt numFmtId="169" formatCode="_(&quot;$ &quot;* #,##0.00_);_(&quot;$ &quot;* \(#,##0.00\);_(&quot;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.00%"/>
    <numFmt numFmtId="183" formatCode="0.0%"/>
    <numFmt numFmtId="184" formatCode="#,##0.0_);[Red]\(#,##0.0\)"/>
    <numFmt numFmtId="185" formatCode="0.0"/>
    <numFmt numFmtId="186" formatCode="0.0000"/>
    <numFmt numFmtId="187" formatCode="0.00000"/>
    <numFmt numFmtId="188" formatCode="0.000"/>
    <numFmt numFmtId="189" formatCode="#,##0.000_);[Red]\(#,##0.000\)"/>
    <numFmt numFmtId="190" formatCode="#,##0.0000_);[Red]\(#,##0.0000\)"/>
    <numFmt numFmtId="191" formatCode="0.000000"/>
    <numFmt numFmtId="192" formatCode="#,##0.00000_);[Red]\(#,##0.00000\)"/>
    <numFmt numFmtId="193" formatCode="0.0000000"/>
    <numFmt numFmtId="194" formatCode="0.00000000"/>
    <numFmt numFmtId="195" formatCode="0.000000000"/>
    <numFmt numFmtId="196" formatCode="#,##0.000000_);[Red]\(#,##0.000000\)"/>
    <numFmt numFmtId="197" formatCode="#,##0.0000"/>
    <numFmt numFmtId="198" formatCode="#,##0.0"/>
    <numFmt numFmtId="199" formatCode="_(* #,##0.0_);_(* \(#,##0.0\);_(* &quot;-&quot;??_);_(@_)"/>
    <numFmt numFmtId="200" formatCode="_(* #,##0_);_(* \(#,##0\);_(* &quot;-&quot;??_);_(@_)"/>
    <numFmt numFmtId="201" formatCode="dd/mm/yyyy"/>
    <numFmt numFmtId="202" formatCode="\$\ #,##0.00_);\(\$\ #,##0.00\)"/>
    <numFmt numFmtId="203" formatCode="#,##0.000"/>
    <numFmt numFmtId="204" formatCode="0.0000000000"/>
    <numFmt numFmtId="205" formatCode="0.00000000000"/>
    <numFmt numFmtId="206" formatCode="0.000000000000"/>
    <numFmt numFmtId="207" formatCode="&quot;Sim&quot;;&quot;Sim&quot;;&quot;Não&quot;"/>
    <numFmt numFmtId="208" formatCode="&quot;Verdadeiro&quot;;&quot;Verdadeiro&quot;;&quot;Falso&quot;"/>
    <numFmt numFmtId="209" formatCode="&quot;Ativar&quot;;&quot;Ativar&quot;;&quot;Desativar&quot;"/>
    <numFmt numFmtId="210" formatCode="_(* #,##0.000_);_(* \(#,##0.000\);_(* &quot;-&quot;??_);_(@_)"/>
  </numFmts>
  <fonts count="2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9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i/>
      <vertAlign val="subscript"/>
      <sz val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i/>
      <sz val="9"/>
      <name val="Arial"/>
      <family val="0"/>
    </font>
    <font>
      <sz val="9.5"/>
      <name val="Arial"/>
      <family val="0"/>
    </font>
    <font>
      <sz val="9.75"/>
      <name val="Arial"/>
      <family val="0"/>
    </font>
    <font>
      <sz val="11.25"/>
      <name val="Arial"/>
      <family val="0"/>
    </font>
    <font>
      <sz val="10"/>
      <name val="Arial Black"/>
      <family val="2"/>
    </font>
    <font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20" applyFont="1">
      <alignment/>
      <protection/>
    </xf>
    <xf numFmtId="0" fontId="7" fillId="0" borderId="0" xfId="20" applyFont="1" applyFill="1" applyAlignment="1" applyProtection="1">
      <alignment horizontal="center"/>
      <protection/>
    </xf>
    <xf numFmtId="0" fontId="8" fillId="0" borderId="0" xfId="20" applyFont="1" applyFill="1" applyAlignment="1" applyProtection="1">
      <alignment horizontal="center"/>
      <protection/>
    </xf>
    <xf numFmtId="0" fontId="9" fillId="0" borderId="0" xfId="20" applyFont="1" applyFill="1" applyAlignment="1" applyProtection="1">
      <alignment horizontal="center"/>
      <protection/>
    </xf>
    <xf numFmtId="0" fontId="5" fillId="0" borderId="0" xfId="20" applyAlignment="1">
      <alignment horizontal="center"/>
      <protection/>
    </xf>
    <xf numFmtId="0" fontId="5" fillId="0" borderId="0" xfId="20">
      <alignment/>
      <protection/>
    </xf>
    <xf numFmtId="0" fontId="9" fillId="0" borderId="0" xfId="19" applyFont="1" quotePrefix="1">
      <alignment/>
      <protection/>
    </xf>
    <xf numFmtId="0" fontId="7" fillId="2" borderId="1" xfId="20" applyFont="1" applyFill="1" applyBorder="1" applyAlignment="1" applyProtection="1">
      <alignment horizontal="center"/>
      <protection/>
    </xf>
    <xf numFmtId="0" fontId="8" fillId="2" borderId="2" xfId="20" applyFont="1" applyFill="1" applyBorder="1" applyAlignment="1" applyProtection="1">
      <alignment horizontal="center"/>
      <protection/>
    </xf>
    <xf numFmtId="0" fontId="9" fillId="2" borderId="2" xfId="20" applyFont="1" applyFill="1" applyBorder="1" applyAlignment="1" applyProtection="1">
      <alignment horizontal="center"/>
      <protection/>
    </xf>
    <xf numFmtId="0" fontId="7" fillId="2" borderId="2" xfId="20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center"/>
      <protection/>
    </xf>
    <xf numFmtId="0" fontId="7" fillId="3" borderId="3" xfId="20" applyFont="1" applyFill="1" applyBorder="1" applyAlignment="1" applyProtection="1">
      <alignment horizontal="center"/>
      <protection locked="0"/>
    </xf>
    <xf numFmtId="0" fontId="8" fillId="3" borderId="4" xfId="20" applyFont="1" applyFill="1" applyBorder="1" applyAlignment="1" applyProtection="1">
      <alignment horizontal="center"/>
      <protection locked="0"/>
    </xf>
    <xf numFmtId="0" fontId="9" fillId="3" borderId="2" xfId="20" applyFont="1" applyFill="1" applyBorder="1" applyAlignment="1" applyProtection="1">
      <alignment horizontal="center"/>
      <protection locked="0"/>
    </xf>
    <xf numFmtId="0" fontId="7" fillId="2" borderId="1" xfId="20" applyFont="1" applyFill="1" applyBorder="1" applyAlignment="1">
      <alignment horizontal="right"/>
      <protection/>
    </xf>
    <xf numFmtId="0" fontId="7" fillId="4" borderId="1" xfId="20" applyFont="1" applyFill="1" applyBorder="1" applyAlignment="1">
      <alignment horizontal="center"/>
      <protection/>
    </xf>
    <xf numFmtId="0" fontId="8" fillId="4" borderId="1" xfId="20" applyFont="1" applyFill="1" applyBorder="1" applyAlignment="1">
      <alignment horizontal="center"/>
      <protection/>
    </xf>
    <xf numFmtId="0" fontId="9" fillId="4" borderId="1" xfId="20" applyFont="1" applyFill="1" applyBorder="1" applyAlignment="1">
      <alignment horizontal="center"/>
      <protection/>
    </xf>
    <xf numFmtId="0" fontId="8" fillId="3" borderId="3" xfId="20" applyFont="1" applyFill="1" applyBorder="1" applyAlignment="1" applyProtection="1">
      <alignment horizontal="center"/>
      <protection locked="0"/>
    </xf>
    <xf numFmtId="0" fontId="9" fillId="3" borderId="3" xfId="20" applyFont="1" applyFill="1" applyBorder="1" applyAlignment="1" applyProtection="1">
      <alignment horizontal="center"/>
      <protection locked="0"/>
    </xf>
    <xf numFmtId="1" fontId="7" fillId="4" borderId="1" xfId="20" applyNumberFormat="1" applyFont="1" applyFill="1" applyBorder="1" applyAlignment="1">
      <alignment horizontal="center"/>
      <protection/>
    </xf>
    <xf numFmtId="1" fontId="8" fillId="4" borderId="1" xfId="20" applyNumberFormat="1" applyFont="1" applyFill="1" applyBorder="1" applyAlignment="1">
      <alignment horizontal="center"/>
      <protection/>
    </xf>
    <xf numFmtId="1" fontId="9" fillId="4" borderId="1" xfId="20" applyNumberFormat="1" applyFont="1" applyFill="1" applyBorder="1" applyAlignment="1">
      <alignment horizontal="center"/>
      <protection/>
    </xf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0" fontId="12" fillId="2" borderId="1" xfId="20" applyFont="1" applyFill="1" applyBorder="1" applyAlignment="1">
      <alignment horizontal="right"/>
      <protection/>
    </xf>
    <xf numFmtId="185" fontId="7" fillId="4" borderId="1" xfId="20" applyNumberFormat="1" applyFont="1" applyFill="1" applyBorder="1" applyAlignment="1">
      <alignment horizontal="center"/>
      <protection/>
    </xf>
    <xf numFmtId="185" fontId="8" fillId="4" borderId="1" xfId="20" applyNumberFormat="1" applyFont="1" applyFill="1" applyBorder="1" applyAlignment="1">
      <alignment horizontal="center"/>
      <protection/>
    </xf>
    <xf numFmtId="185" fontId="9" fillId="4" borderId="1" xfId="20" applyNumberFormat="1" applyFont="1" applyFill="1" applyBorder="1" applyAlignment="1">
      <alignment horizontal="center"/>
      <protection/>
    </xf>
    <xf numFmtId="2" fontId="7" fillId="4" borderId="1" xfId="20" applyNumberFormat="1" applyFont="1" applyFill="1" applyBorder="1" applyAlignment="1">
      <alignment horizontal="center"/>
      <protection/>
    </xf>
    <xf numFmtId="2" fontId="8" fillId="4" borderId="1" xfId="20" applyNumberFormat="1" applyFont="1" applyFill="1" applyBorder="1" applyAlignment="1">
      <alignment horizontal="center"/>
      <protection/>
    </xf>
    <xf numFmtId="2" fontId="9" fillId="4" borderId="1" xfId="20" applyNumberFormat="1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7" fillId="3" borderId="1" xfId="20" applyFont="1" applyFill="1" applyBorder="1" applyAlignment="1" applyProtection="1">
      <alignment horizontal="center"/>
      <protection locked="0"/>
    </xf>
    <xf numFmtId="0" fontId="11" fillId="2" borderId="1" xfId="20" applyFont="1" applyFill="1" applyBorder="1" applyAlignment="1">
      <alignment horizontal="center"/>
      <protection/>
    </xf>
    <xf numFmtId="0" fontId="5" fillId="0" borderId="1" xfId="20" applyBorder="1" applyAlignment="1">
      <alignment horizontal="center"/>
      <protection/>
    </xf>
    <xf numFmtId="1" fontId="5" fillId="5" borderId="1" xfId="20" applyNumberFormat="1" applyFill="1" applyBorder="1" applyAlignment="1">
      <alignment horizontal="center"/>
      <protection/>
    </xf>
    <xf numFmtId="0" fontId="5" fillId="5" borderId="1" xfId="20" applyFill="1" applyBorder="1" applyAlignment="1">
      <alignment horizontal="center"/>
      <protection/>
    </xf>
    <xf numFmtId="0" fontId="7" fillId="3" borderId="0" xfId="20" applyFont="1" applyFill="1" applyAlignment="1" applyProtection="1">
      <alignment horizontal="center"/>
      <protection locked="0"/>
    </xf>
    <xf numFmtId="0" fontId="8" fillId="3" borderId="0" xfId="20" applyFont="1" applyFill="1" applyAlignment="1" applyProtection="1">
      <alignment horizontal="center"/>
      <protection locked="0"/>
    </xf>
    <xf numFmtId="0" fontId="9" fillId="3" borderId="0" xfId="20" applyFont="1" applyFill="1" applyAlignment="1" applyProtection="1">
      <alignment horizontal="center"/>
      <protection locked="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5" fillId="0" borderId="2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3" fontId="0" fillId="0" borderId="0" xfId="22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5" borderId="14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2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20" fillId="0" borderId="0" xfId="0" applyFont="1" applyAlignment="1">
      <alignment/>
    </xf>
    <xf numFmtId="43" fontId="0" fillId="0" borderId="0" xfId="22" applyAlignment="1">
      <alignment horizontal="left"/>
    </xf>
    <xf numFmtId="0" fontId="0" fillId="0" borderId="2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3" fillId="0" borderId="23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23" fillId="0" borderId="1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/>
    </xf>
    <xf numFmtId="43" fontId="0" fillId="0" borderId="11" xfId="22" applyFill="1" applyBorder="1" applyAlignment="1">
      <alignment/>
    </xf>
    <xf numFmtId="210" fontId="0" fillId="0" borderId="0" xfId="22" applyNumberFormat="1" applyFill="1" applyBorder="1" applyAlignment="1">
      <alignment/>
    </xf>
    <xf numFmtId="43" fontId="0" fillId="0" borderId="1" xfId="22" applyBorder="1" applyAlignment="1">
      <alignment/>
    </xf>
    <xf numFmtId="43" fontId="0" fillId="0" borderId="1" xfId="22" applyFill="1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5" borderId="0" xfId="0" applyFill="1" applyAlignment="1">
      <alignment horizontal="left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2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2" fillId="0" borderId="1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Capítulo_4" xfId="19"/>
    <cellStyle name="Normal_Exemplo_inclinação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ymbol val="diamond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000000"/>
                </a:solidFill>
              </a:ln>
            </c:spPr>
            <c:marker>
              <c:symbol val="diamond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Boxplot!$G$18:$G$27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Boxplot!$F$18:$F$27</c:f>
              <c:numCache>
                <c:ptCount val="10"/>
                <c:pt idx="0">
                  <c:v>5</c:v>
                </c:pt>
                <c:pt idx="1">
                  <c:v>7.25</c:v>
                </c:pt>
                <c:pt idx="2">
                  <c:v>7.25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7.25</c:v>
                </c:pt>
                <c:pt idx="9">
                  <c:v>7.25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Boxplot!$I$18:$I$27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Boxplot!$H$18:$H$27</c:f>
              <c:numCache>
                <c:ptCount val="10"/>
                <c:pt idx="0">
                  <c:v>3</c:v>
                </c:pt>
                <c:pt idx="1">
                  <c:v>5.25</c:v>
                </c:pt>
                <c:pt idx="2">
                  <c:v>5.25</c:v>
                </c:pt>
                <c:pt idx="3">
                  <c:v>7.5</c:v>
                </c:pt>
                <c:pt idx="4">
                  <c:v>7.5</c:v>
                </c:pt>
                <c:pt idx="5">
                  <c:v>8</c:v>
                </c:pt>
                <c:pt idx="6">
                  <c:v>7.5</c:v>
                </c:pt>
                <c:pt idx="7">
                  <c:v>7.5</c:v>
                </c:pt>
                <c:pt idx="8">
                  <c:v>5.25</c:v>
                </c:pt>
                <c:pt idx="9">
                  <c:v>5.25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FF"/>
                </a:solidFill>
              </a:ln>
            </c:spPr>
            <c:marker>
              <c:symbol val="diamond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diamond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Boxplot!$K$18:$K$27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Boxplot!$J$18:$J$27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5.5</c:v>
                </c:pt>
                <c:pt idx="4">
                  <c:v>5.5</c:v>
                </c:pt>
                <c:pt idx="5">
                  <c:v>7</c:v>
                </c:pt>
                <c:pt idx="6">
                  <c:v>5.5</c:v>
                </c:pt>
                <c:pt idx="7">
                  <c:v>5.5</c:v>
                </c:pt>
                <c:pt idx="8">
                  <c:v>3</c:v>
                </c:pt>
                <c:pt idx="9">
                  <c:v>3</c:v>
                </c:pt>
              </c:numCache>
            </c:numRef>
          </c:yVal>
          <c:smooth val="0"/>
        </c:ser>
        <c:axId val="17115561"/>
        <c:axId val="19822322"/>
      </c:scatterChart>
      <c:val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22322"/>
        <c:crosses val="autoZero"/>
        <c:crossBetween val="midCat"/>
        <c:dispUnits/>
      </c:valAx>
      <c:valAx>
        <c:axId val="198223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15561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FFFFDD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E8D1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'Dois Fatores_excel'!$A$42</c:f>
              <c:strCache>
                <c:ptCount val="1"/>
                <c:pt idx="0">
                  <c:v>Mais Jovens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'Dois Fatores_excel'!$B$41:$E$41</c:f>
              <c:strCache/>
            </c:strRef>
          </c:cat>
          <c:val>
            <c:numRef>
              <c:f>'Dois Fatores_excel'!$B$42:$E$42</c:f>
              <c:numCache/>
            </c:numRef>
          </c:val>
          <c:smooth val="0"/>
        </c:ser>
        <c:ser>
          <c:idx val="1"/>
          <c:order val="1"/>
          <c:tx>
            <c:strRef>
              <c:f>'Dois Fatores_excel'!$A$43</c:f>
              <c:strCache>
                <c:ptCount val="1"/>
                <c:pt idx="0">
                  <c:v>Mais Velhos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'Dois Fatores_excel'!$B$41:$E$41</c:f>
              <c:strCache/>
            </c:strRef>
          </c:cat>
          <c:val>
            <c:numRef>
              <c:f>'Dois Fatores_excel'!$B$43:$E$43</c:f>
              <c:numCache/>
            </c:numRef>
          </c:val>
          <c:smooth val="0"/>
        </c:ser>
        <c:marker val="1"/>
        <c:axId val="44183171"/>
        <c:axId val="62104220"/>
      </c:line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04220"/>
        <c:crosses val="autoZero"/>
        <c:auto val="1"/>
        <c:lblOffset val="100"/>
        <c:noMultiLvlLbl val="0"/>
      </c:catAx>
      <c:valAx>
        <c:axId val="62104220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83171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'Dois Fatores_excel'!$A$46</c:f>
              <c:strCache>
                <c:ptCount val="1"/>
                <c:pt idx="0">
                  <c:v>Jornais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'Dois Fatores_excel'!$B$45:$C$45</c:f>
              <c:strCache/>
            </c:strRef>
          </c:cat>
          <c:val>
            <c:numRef>
              <c:f>'Dois Fatores_excel'!$B$46:$C$46</c:f>
              <c:numCache/>
            </c:numRef>
          </c:val>
          <c:smooth val="0"/>
        </c:ser>
        <c:ser>
          <c:idx val="1"/>
          <c:order val="1"/>
          <c:tx>
            <c:strRef>
              <c:f>'Dois Fatores_excel'!$A$47</c:f>
              <c:strCache>
                <c:ptCount val="1"/>
                <c:pt idx="0">
                  <c:v>Televisão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'Dois Fatores_excel'!$B$45:$C$45</c:f>
              <c:strCache/>
            </c:strRef>
          </c:cat>
          <c:val>
            <c:numRef>
              <c:f>'Dois Fatores_excel'!$B$47:$C$47</c:f>
              <c:numCache/>
            </c:numRef>
          </c:val>
          <c:smooth val="0"/>
        </c:ser>
        <c:ser>
          <c:idx val="2"/>
          <c:order val="2"/>
          <c:tx>
            <c:strRef>
              <c:f>'Dois Fatores_excel'!$A$48</c:f>
              <c:strCache>
                <c:ptCount val="1"/>
                <c:pt idx="0">
                  <c:v>Revistas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'Dois Fatores_excel'!$B$45:$C$45</c:f>
              <c:strCache/>
            </c:strRef>
          </c:cat>
          <c:val>
            <c:numRef>
              <c:f>'Dois Fatores_excel'!$B$48:$C$48</c:f>
              <c:numCache/>
            </c:numRef>
          </c:val>
          <c:smooth val="0"/>
        </c:ser>
        <c:ser>
          <c:idx val="3"/>
          <c:order val="3"/>
          <c:tx>
            <c:strRef>
              <c:f>'Dois Fatores_excel'!$A$49</c:f>
              <c:strCache>
                <c:ptCount val="1"/>
                <c:pt idx="0">
                  <c:v>Radios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'Dois Fatores_excel'!$B$45:$C$45</c:f>
              <c:strCache/>
            </c:strRef>
          </c:cat>
          <c:val>
            <c:numRef>
              <c:f>'Dois Fatores_excel'!$B$49:$C$49</c:f>
              <c:numCache/>
            </c:numRef>
          </c:val>
          <c:smooth val="0"/>
        </c:ser>
        <c:marker val="1"/>
        <c:axId val="22067069"/>
        <c:axId val="64385894"/>
      </c:line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85894"/>
        <c:crosses val="autoZero"/>
        <c:auto val="1"/>
        <c:lblOffset val="100"/>
        <c:noMultiLvlLbl val="0"/>
      </c:catAx>
      <c:valAx>
        <c:axId val="64385894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6706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Dois_livro_FCO!$A$50</c:f>
              <c:strCache>
                <c:ptCount val="1"/>
                <c:pt idx="0">
                  <c:v>op1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Dois_livro_FCO!$B$49:$G$49</c:f>
              <c:strCache/>
            </c:strRef>
          </c:cat>
          <c:val>
            <c:numRef>
              <c:f>Dois_livro_FCO!$B$50:$G$50</c:f>
              <c:numCache/>
            </c:numRef>
          </c:val>
          <c:smooth val="0"/>
        </c:ser>
        <c:ser>
          <c:idx val="1"/>
          <c:order val="1"/>
          <c:tx>
            <c:strRef>
              <c:f>Dois_livro_FCO!$A$51</c:f>
              <c:strCache>
                <c:ptCount val="1"/>
                <c:pt idx="0">
                  <c:v>op2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Dois_livro_FCO!$B$49:$G$49</c:f>
              <c:strCache/>
            </c:strRef>
          </c:cat>
          <c:val>
            <c:numRef>
              <c:f>Dois_livro_FCO!$B$51:$G$51</c:f>
              <c:numCache/>
            </c:numRef>
          </c:val>
          <c:smooth val="0"/>
        </c:ser>
        <c:ser>
          <c:idx val="2"/>
          <c:order val="2"/>
          <c:tx>
            <c:strRef>
              <c:f>Dois_livro_FCO!$A$52</c:f>
              <c:strCache>
                <c:ptCount val="1"/>
                <c:pt idx="0">
                  <c:v>op3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Dois_livro_FCO!$B$49:$G$49</c:f>
              <c:strCache/>
            </c:strRef>
          </c:cat>
          <c:val>
            <c:numRef>
              <c:f>Dois_livro_FCO!$B$52:$G$52</c:f>
              <c:numCache/>
            </c:numRef>
          </c:val>
          <c:smooth val="0"/>
        </c:ser>
        <c:marker val="1"/>
        <c:axId val="42602135"/>
        <c:axId val="47874896"/>
      </c:line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74896"/>
        <c:crosses val="autoZero"/>
        <c:auto val="1"/>
        <c:lblOffset val="100"/>
        <c:noMultiLvlLbl val="0"/>
      </c:catAx>
      <c:valAx>
        <c:axId val="47874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02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Dois_livro_FCO!$A$55</c:f>
              <c:strCache>
                <c:ptCount val="1"/>
                <c:pt idx="0">
                  <c:v>Engom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Dois_livro_FCO!$B$54:$D$54</c:f>
              <c:strCache/>
            </c:strRef>
          </c:cat>
          <c:val>
            <c:numRef>
              <c:f>Dois_livro_FCO!$B$55:$D$55</c:f>
              <c:numCache/>
            </c:numRef>
          </c:val>
          <c:smooth val="0"/>
        </c:ser>
        <c:ser>
          <c:idx val="1"/>
          <c:order val="1"/>
          <c:tx>
            <c:strRef>
              <c:f>Dois_livro_FCO!$A$56</c:f>
              <c:strCache>
                <c:ptCount val="1"/>
                <c:pt idx="0">
                  <c:v>Engom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Dois_livro_FCO!$B$54:$D$54</c:f>
              <c:strCache/>
            </c:strRef>
          </c:cat>
          <c:val>
            <c:numRef>
              <c:f>Dois_livro_FCO!$B$56:$D$56</c:f>
              <c:numCache/>
            </c:numRef>
          </c:val>
          <c:smooth val="0"/>
        </c:ser>
        <c:ser>
          <c:idx val="2"/>
          <c:order val="2"/>
          <c:tx>
            <c:strRef>
              <c:f>Dois_livro_FCO!$A$57</c:f>
              <c:strCache>
                <c:ptCount val="1"/>
                <c:pt idx="0">
                  <c:v>Engom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Dois_livro_FCO!$B$54:$D$54</c:f>
              <c:strCache/>
            </c:strRef>
          </c:cat>
          <c:val>
            <c:numRef>
              <c:f>Dois_livro_FCO!$B$57:$D$57</c:f>
              <c:numCache/>
            </c:numRef>
          </c:val>
          <c:smooth val="0"/>
        </c:ser>
        <c:ser>
          <c:idx val="3"/>
          <c:order val="3"/>
          <c:tx>
            <c:strRef>
              <c:f>Dois_livro_FCO!$A$58</c:f>
              <c:strCache>
                <c:ptCount val="1"/>
                <c:pt idx="0">
                  <c:v>Engom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Dois_livro_FCO!$B$54:$D$54</c:f>
              <c:strCache/>
            </c:strRef>
          </c:cat>
          <c:val>
            <c:numRef>
              <c:f>Dois_livro_FCO!$B$58:$D$58</c:f>
              <c:numCache/>
            </c:numRef>
          </c:val>
          <c:smooth val="0"/>
        </c:ser>
        <c:ser>
          <c:idx val="4"/>
          <c:order val="4"/>
          <c:tx>
            <c:strRef>
              <c:f>Dois_livro_FCO!$A$59</c:f>
              <c:strCache>
                <c:ptCount val="1"/>
                <c:pt idx="0">
                  <c:v>Engom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Dois_livro_FCO!$B$54:$D$54</c:f>
              <c:strCache/>
            </c:strRef>
          </c:cat>
          <c:val>
            <c:numRef>
              <c:f>Dois_livro_FCO!$B$59:$D$59</c:f>
              <c:numCache/>
            </c:numRef>
          </c:val>
          <c:smooth val="0"/>
        </c:ser>
        <c:ser>
          <c:idx val="5"/>
          <c:order val="5"/>
          <c:tx>
            <c:strRef>
              <c:f>Dois_livro_FCO!$A$60</c:f>
              <c:strCache>
                <c:ptCount val="1"/>
                <c:pt idx="0">
                  <c:v>Engom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Dois_livro_FCO!$B$54:$D$54</c:f>
              <c:strCache/>
            </c:strRef>
          </c:cat>
          <c:val>
            <c:numRef>
              <c:f>Dois_livro_FCO!$B$60:$D$60</c:f>
              <c:numCache/>
            </c:numRef>
          </c:val>
          <c:smooth val="0"/>
        </c:ser>
        <c:marker val="1"/>
        <c:axId val="28220881"/>
        <c:axId val="52661338"/>
      </c:line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61338"/>
        <c:crosses val="autoZero"/>
        <c:auto val="1"/>
        <c:lblOffset val="100"/>
        <c:noMultiLvlLbl val="0"/>
      </c:catAx>
      <c:valAx>
        <c:axId val="52661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20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0.wmf" /><Relationship Id="rId10" Type="http://schemas.openxmlformats.org/officeDocument/2006/relationships/image" Target="../media/image11.w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0.wmf" /><Relationship Id="rId2" Type="http://schemas.openxmlformats.org/officeDocument/2006/relationships/image" Target="../media/image31.wmf" /><Relationship Id="rId3" Type="http://schemas.openxmlformats.org/officeDocument/2006/relationships/image" Target="../media/image32.wmf" /><Relationship Id="rId4" Type="http://schemas.openxmlformats.org/officeDocument/2006/relationships/image" Target="../media/image27.wmf" /><Relationship Id="rId5" Type="http://schemas.openxmlformats.org/officeDocument/2006/relationships/image" Target="../media/image27.wmf" /><Relationship Id="rId6" Type="http://schemas.openxmlformats.org/officeDocument/2006/relationships/image" Target="../media/image29.wmf" /><Relationship Id="rId7" Type="http://schemas.openxmlformats.org/officeDocument/2006/relationships/image" Target="../media/image33.wmf" /><Relationship Id="rId8" Type="http://schemas.openxmlformats.org/officeDocument/2006/relationships/image" Target="../media/image34.wmf" /><Relationship Id="rId9" Type="http://schemas.openxmlformats.org/officeDocument/2006/relationships/image" Target="../media/image27.wmf" /><Relationship Id="rId10" Type="http://schemas.openxmlformats.org/officeDocument/2006/relationships/image" Target="../media/image27.wmf" /><Relationship Id="rId11" Type="http://schemas.openxmlformats.org/officeDocument/2006/relationships/image" Target="../media/image29.wmf" /><Relationship Id="rId12" Type="http://schemas.openxmlformats.org/officeDocument/2006/relationships/image" Target="../media/image35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wmf" /><Relationship Id="rId2" Type="http://schemas.openxmlformats.org/officeDocument/2006/relationships/image" Target="../media/image15.wmf" /><Relationship Id="rId3" Type="http://schemas.openxmlformats.org/officeDocument/2006/relationships/image" Target="../media/image16.emf" /><Relationship Id="rId4" Type="http://schemas.openxmlformats.org/officeDocument/2006/relationships/image" Target="../media/image17.wmf" /><Relationship Id="rId5" Type="http://schemas.openxmlformats.org/officeDocument/2006/relationships/image" Target="../media/image18.wmf" /><Relationship Id="rId6" Type="http://schemas.openxmlformats.org/officeDocument/2006/relationships/image" Target="../media/image19.wmf" /><Relationship Id="rId7" Type="http://schemas.openxmlformats.org/officeDocument/2006/relationships/image" Target="../media/image20.wmf" /><Relationship Id="rId8" Type="http://schemas.openxmlformats.org/officeDocument/2006/relationships/image" Target="../media/image21.wmf" /><Relationship Id="rId9" Type="http://schemas.openxmlformats.org/officeDocument/2006/relationships/image" Target="../media/image22.wmf" /><Relationship Id="rId10" Type="http://schemas.openxmlformats.org/officeDocument/2006/relationships/image" Target="../media/image23.wmf" /><Relationship Id="rId11" Type="http://schemas.openxmlformats.org/officeDocument/2006/relationships/image" Target="../media/image24.wmf" /><Relationship Id="rId12" Type="http://schemas.openxmlformats.org/officeDocument/2006/relationships/image" Target="../media/image25.wmf" /><Relationship Id="rId13" Type="http://schemas.openxmlformats.org/officeDocument/2006/relationships/image" Target="../media/image2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95250</xdr:rowOff>
    </xdr:from>
    <xdr:to>
      <xdr:col>12</xdr:col>
      <xdr:colOff>571500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2667000" y="23812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20</xdr:row>
      <xdr:rowOff>95250</xdr:rowOff>
    </xdr:from>
    <xdr:to>
      <xdr:col>8</xdr:col>
      <xdr:colOff>238125</xdr:colOff>
      <xdr:row>34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95725"/>
          <a:ext cx="56292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17</xdr:row>
      <xdr:rowOff>95250</xdr:rowOff>
    </xdr:from>
    <xdr:to>
      <xdr:col>1</xdr:col>
      <xdr:colOff>476250</xdr:colOff>
      <xdr:row>19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9572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44</xdr:row>
      <xdr:rowOff>0</xdr:rowOff>
    </xdr:from>
    <xdr:to>
      <xdr:col>9</xdr:col>
      <xdr:colOff>180975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2343150" y="7343775"/>
        <a:ext cx="38195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55</xdr:row>
      <xdr:rowOff>9525</xdr:rowOff>
    </xdr:from>
    <xdr:to>
      <xdr:col>9</xdr:col>
      <xdr:colOff>190500</xdr:colOff>
      <xdr:row>66</xdr:row>
      <xdr:rowOff>114300</xdr:rowOff>
    </xdr:to>
    <xdr:graphicFrame>
      <xdr:nvGraphicFramePr>
        <xdr:cNvPr id="2" name="Chart 4"/>
        <xdr:cNvGraphicFramePr/>
      </xdr:nvGraphicFramePr>
      <xdr:xfrm>
        <a:off x="2324100" y="9296400"/>
        <a:ext cx="38481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74</xdr:row>
      <xdr:rowOff>9525</xdr:rowOff>
    </xdr:from>
    <xdr:to>
      <xdr:col>7</xdr:col>
      <xdr:colOff>495300</xdr:colOff>
      <xdr:row>89</xdr:row>
      <xdr:rowOff>95250</xdr:rowOff>
    </xdr:to>
    <xdr:graphicFrame>
      <xdr:nvGraphicFramePr>
        <xdr:cNvPr id="1" name="Chart 1"/>
        <xdr:cNvGraphicFramePr/>
      </xdr:nvGraphicFramePr>
      <xdr:xfrm>
        <a:off x="38100" y="12049125"/>
        <a:ext cx="52482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60</xdr:row>
      <xdr:rowOff>47625</xdr:rowOff>
    </xdr:from>
    <xdr:to>
      <xdr:col>7</xdr:col>
      <xdr:colOff>485775</xdr:colOff>
      <xdr:row>73</xdr:row>
      <xdr:rowOff>95250</xdr:rowOff>
    </xdr:to>
    <xdr:graphicFrame>
      <xdr:nvGraphicFramePr>
        <xdr:cNvPr id="2" name="Chart 2"/>
        <xdr:cNvGraphicFramePr/>
      </xdr:nvGraphicFramePr>
      <xdr:xfrm>
        <a:off x="47625" y="9820275"/>
        <a:ext cx="52292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vmlDrawing" Target="../drawings/vmlDrawing2.vml" /><Relationship Id="rId14" Type="http://schemas.openxmlformats.org/officeDocument/2006/relationships/drawing" Target="../drawings/drawing3.xml" /><Relationship Id="rId1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oleObject" Target="../embeddings/oleObject_6_12.bin" /><Relationship Id="rId14" Type="http://schemas.openxmlformats.org/officeDocument/2006/relationships/vmlDrawing" Target="../drawings/vmlDrawing3.vml" /><Relationship Id="rId1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K33"/>
  <sheetViews>
    <sheetView showGridLines="0" workbookViewId="0" topLeftCell="A31">
      <selection activeCell="K10" sqref="K10"/>
    </sheetView>
  </sheetViews>
  <sheetFormatPr defaultColWidth="9.140625" defaultRowHeight="12.75"/>
  <cols>
    <col min="1" max="1" width="3.57421875" style="11" customWidth="1"/>
    <col min="2" max="2" width="10.7109375" style="46" customWidth="1"/>
    <col min="3" max="3" width="10.7109375" style="47" customWidth="1"/>
    <col min="4" max="4" width="10.7109375" style="48" customWidth="1"/>
    <col min="5" max="5" width="4.28125" style="10" customWidth="1"/>
    <col min="6" max="6" width="9.421875" style="10" customWidth="1"/>
    <col min="7" max="8" width="9.7109375" style="11" customWidth="1"/>
    <col min="9" max="9" width="9.7109375" style="10" customWidth="1"/>
    <col min="10" max="10" width="4.7109375" style="10" customWidth="1"/>
    <col min="11" max="17" width="9.140625" style="10" customWidth="1"/>
    <col min="18" max="16384" width="9.140625" style="11" customWidth="1"/>
  </cols>
  <sheetData>
    <row r="1" spans="1:4" ht="12">
      <c r="A1" s="6" t="s">
        <v>16</v>
      </c>
      <c r="B1" s="7"/>
      <c r="C1" s="8"/>
      <c r="D1" s="9"/>
    </row>
    <row r="2" spans="1:4" ht="12">
      <c r="A2" s="6"/>
      <c r="B2" s="7"/>
      <c r="C2" s="8"/>
      <c r="D2" s="12"/>
    </row>
    <row r="3" spans="2:9" ht="12">
      <c r="B3" s="13" t="s">
        <v>17</v>
      </c>
      <c r="C3" s="14" t="s">
        <v>18</v>
      </c>
      <c r="D3" s="15" t="s">
        <v>19</v>
      </c>
      <c r="G3" s="16" t="s">
        <v>17</v>
      </c>
      <c r="H3" s="17" t="s">
        <v>18</v>
      </c>
      <c r="I3" s="18" t="s">
        <v>19</v>
      </c>
    </row>
    <row r="4" spans="2:9" ht="12">
      <c r="B4" s="19">
        <v>10</v>
      </c>
      <c r="C4" s="20">
        <v>8</v>
      </c>
      <c r="D4" s="21">
        <v>6</v>
      </c>
      <c r="F4" s="22" t="s">
        <v>20</v>
      </c>
      <c r="G4" s="23">
        <f>QUARTILE(Amostra1,1)</f>
        <v>7.25</v>
      </c>
      <c r="H4" s="24">
        <f>QUARTILE(Amostra2,1)</f>
        <v>5.25</v>
      </c>
      <c r="I4" s="25">
        <f>QUARTILE(Amostra3,1)</f>
        <v>3</v>
      </c>
    </row>
    <row r="5" spans="2:9" ht="12">
      <c r="B5" s="19">
        <v>9</v>
      </c>
      <c r="C5" s="26">
        <v>6</v>
      </c>
      <c r="D5" s="27">
        <v>7</v>
      </c>
      <c r="F5" s="22" t="s">
        <v>21</v>
      </c>
      <c r="G5" s="23">
        <f>MIN(Amostra1)</f>
        <v>5</v>
      </c>
      <c r="H5" s="24">
        <f>MIN(Amostra2)</f>
        <v>3</v>
      </c>
      <c r="I5" s="25">
        <f>MIN(Amostra3)</f>
        <v>1</v>
      </c>
    </row>
    <row r="6" spans="2:9" ht="12">
      <c r="B6" s="19">
        <v>9</v>
      </c>
      <c r="C6" s="26">
        <v>8</v>
      </c>
      <c r="D6" s="27">
        <v>4</v>
      </c>
      <c r="F6" s="22" t="s">
        <v>22</v>
      </c>
      <c r="G6" s="28">
        <f>MEDIAN(Amostra1)</f>
        <v>8.5</v>
      </c>
      <c r="H6" s="29">
        <f>MEDIAN(Amostra2)</f>
        <v>6</v>
      </c>
      <c r="I6" s="30">
        <f>MEDIAN(Amostra3)</f>
        <v>3.5</v>
      </c>
    </row>
    <row r="7" spans="2:9" ht="12">
      <c r="B7" s="19">
        <v>8</v>
      </c>
      <c r="C7" s="26">
        <v>6</v>
      </c>
      <c r="D7" s="27">
        <v>3</v>
      </c>
      <c r="F7" s="22" t="s">
        <v>23</v>
      </c>
      <c r="G7" s="23">
        <f>MAX(Amostra1)</f>
        <v>10</v>
      </c>
      <c r="H7" s="24">
        <f>MAX(Amostra2)</f>
        <v>8</v>
      </c>
      <c r="I7" s="25">
        <f>MAX(Amostra3)</f>
        <v>7</v>
      </c>
    </row>
    <row r="8" spans="2:9" ht="12">
      <c r="B8" s="19">
        <v>7</v>
      </c>
      <c r="C8" s="26">
        <v>3</v>
      </c>
      <c r="D8" s="27">
        <v>1</v>
      </c>
      <c r="F8" s="22" t="s">
        <v>24</v>
      </c>
      <c r="G8" s="23">
        <f>QUARTILE(Amostra1,3)</f>
        <v>9</v>
      </c>
      <c r="H8" s="24">
        <f>QUARTILE(Amostra2,3)</f>
        <v>7.5</v>
      </c>
      <c r="I8" s="25">
        <f>QUARTILE(Amostra3,3)</f>
        <v>5.5</v>
      </c>
    </row>
    <row r="9" spans="2:9" ht="12">
      <c r="B9" s="19">
        <v>5</v>
      </c>
      <c r="C9" s="26">
        <v>5</v>
      </c>
      <c r="D9" s="27">
        <v>3</v>
      </c>
      <c r="H9" s="31"/>
      <c r="I9" s="32"/>
    </row>
    <row r="10" spans="2:9" ht="12">
      <c r="B10" s="19"/>
      <c r="C10" s="26"/>
      <c r="D10" s="27"/>
      <c r="F10" s="33" t="s">
        <v>10</v>
      </c>
      <c r="G10" s="34">
        <f>AVERAGE(Amostra1)</f>
        <v>8</v>
      </c>
      <c r="H10" s="35">
        <f>AVERAGE(Amostra2)</f>
        <v>6</v>
      </c>
      <c r="I10" s="36">
        <f>AVERAGE(Amostra3)</f>
        <v>4</v>
      </c>
    </row>
    <row r="11" spans="2:9" ht="12">
      <c r="B11" s="19"/>
      <c r="C11" s="26"/>
      <c r="D11" s="27"/>
      <c r="F11" s="22" t="s">
        <v>25</v>
      </c>
      <c r="G11" s="34">
        <f>STDEV(Amostra1)</f>
        <v>1.7888543819998317</v>
      </c>
      <c r="H11" s="35">
        <f>STDEV(Amostra2)</f>
        <v>1.8973665961010275</v>
      </c>
      <c r="I11" s="36">
        <f>STDEV(Amostra3)</f>
        <v>2.1908902300206643</v>
      </c>
    </row>
    <row r="12" spans="2:9" ht="12">
      <c r="B12" s="19"/>
      <c r="C12" s="26"/>
      <c r="D12" s="27"/>
      <c r="F12" s="22" t="s">
        <v>26</v>
      </c>
      <c r="G12" s="37">
        <f>SKEW(Amostra1)</f>
        <v>-0.943341178007724</v>
      </c>
      <c r="H12" s="38">
        <f>SKEW(Amostra2)</f>
        <v>-0.52704627669473</v>
      </c>
      <c r="I12" s="39">
        <f>SKEW(Amostra3)</f>
        <v>0.17116329922036433</v>
      </c>
    </row>
    <row r="13" spans="2:4" ht="12">
      <c r="B13" s="19"/>
      <c r="C13" s="26"/>
      <c r="D13" s="27"/>
    </row>
    <row r="14" spans="2:8" ht="12">
      <c r="B14" s="19"/>
      <c r="C14" s="26"/>
      <c r="D14" s="27"/>
      <c r="F14" s="40" t="s">
        <v>27</v>
      </c>
      <c r="G14" s="41">
        <v>3</v>
      </c>
      <c r="H14" s="10"/>
    </row>
    <row r="15" spans="2:8" ht="12">
      <c r="B15" s="19"/>
      <c r="C15" s="26"/>
      <c r="D15" s="27"/>
      <c r="F15" s="40" t="s">
        <v>28</v>
      </c>
      <c r="G15" s="41">
        <v>2</v>
      </c>
      <c r="H15" s="10"/>
    </row>
    <row r="16" spans="2:8" ht="12">
      <c r="B16" s="19"/>
      <c r="C16" s="26"/>
      <c r="D16" s="27"/>
      <c r="G16" s="10"/>
      <c r="H16" s="10"/>
    </row>
    <row r="17" spans="2:11" ht="12">
      <c r="B17" s="19"/>
      <c r="C17" s="26"/>
      <c r="D17" s="27"/>
      <c r="G17" s="10"/>
      <c r="H17" s="42" t="s">
        <v>27</v>
      </c>
      <c r="I17" s="42">
        <f>G14+4*G15-1</f>
        <v>10</v>
      </c>
      <c r="J17" s="42" t="s">
        <v>27</v>
      </c>
      <c r="K17" s="42">
        <f>I17+4*G15-1</f>
        <v>17</v>
      </c>
    </row>
    <row r="18" spans="2:11" ht="12">
      <c r="B18" s="19"/>
      <c r="C18" s="26"/>
      <c r="D18" s="27"/>
      <c r="F18" s="43">
        <f>G5</f>
        <v>5</v>
      </c>
      <c r="G18" s="43">
        <f>G14</f>
        <v>3</v>
      </c>
      <c r="H18" s="43">
        <f>H5</f>
        <v>3</v>
      </c>
      <c r="I18" s="43">
        <f>I17</f>
        <v>10</v>
      </c>
      <c r="J18" s="43">
        <f>I5</f>
        <v>1</v>
      </c>
      <c r="K18" s="43">
        <f>K17</f>
        <v>17</v>
      </c>
    </row>
    <row r="19" spans="2:11" ht="12">
      <c r="B19" s="19"/>
      <c r="C19" s="26"/>
      <c r="D19" s="27"/>
      <c r="F19" s="43">
        <f>G4</f>
        <v>7.25</v>
      </c>
      <c r="G19" s="43">
        <f>G18</f>
        <v>3</v>
      </c>
      <c r="H19" s="43">
        <f>H4</f>
        <v>5.25</v>
      </c>
      <c r="I19" s="43">
        <f>I18</f>
        <v>10</v>
      </c>
      <c r="J19" s="43">
        <f>I4</f>
        <v>3</v>
      </c>
      <c r="K19" s="43">
        <f>K18</f>
        <v>17</v>
      </c>
    </row>
    <row r="20" spans="2:11" ht="12">
      <c r="B20" s="19"/>
      <c r="C20" s="26"/>
      <c r="D20" s="27"/>
      <c r="F20" s="43">
        <f>F19</f>
        <v>7.25</v>
      </c>
      <c r="G20" s="43">
        <f>$G$14+$G$15</f>
        <v>5</v>
      </c>
      <c r="H20" s="43">
        <f>H19</f>
        <v>5.25</v>
      </c>
      <c r="I20" s="43">
        <f>I17+$G$15</f>
        <v>12</v>
      </c>
      <c r="J20" s="43">
        <f>J19</f>
        <v>3</v>
      </c>
      <c r="K20" s="43">
        <f>K17+$G$15</f>
        <v>19</v>
      </c>
    </row>
    <row r="21" spans="2:11" ht="12">
      <c r="B21" s="19"/>
      <c r="C21" s="26"/>
      <c r="D21" s="27"/>
      <c r="F21" s="43">
        <f>G8</f>
        <v>9</v>
      </c>
      <c r="G21" s="43">
        <f>$G$14+$G$15</f>
        <v>5</v>
      </c>
      <c r="H21" s="43">
        <f>H8</f>
        <v>7.5</v>
      </c>
      <c r="I21" s="43">
        <f>I17+$G$15</f>
        <v>12</v>
      </c>
      <c r="J21" s="43">
        <f>I8</f>
        <v>5.5</v>
      </c>
      <c r="K21" s="43">
        <f>K17+$G$15</f>
        <v>19</v>
      </c>
    </row>
    <row r="22" spans="2:11" ht="12">
      <c r="B22" s="19"/>
      <c r="C22" s="26"/>
      <c r="D22" s="27"/>
      <c r="F22" s="43">
        <f>F21</f>
        <v>9</v>
      </c>
      <c r="G22" s="43">
        <f>G18</f>
        <v>3</v>
      </c>
      <c r="H22" s="43">
        <f>H21</f>
        <v>7.5</v>
      </c>
      <c r="I22" s="43">
        <f>I18</f>
        <v>10</v>
      </c>
      <c r="J22" s="43">
        <f>J21</f>
        <v>5.5</v>
      </c>
      <c r="K22" s="43">
        <f>K18</f>
        <v>17</v>
      </c>
    </row>
    <row r="23" spans="2:11" ht="12">
      <c r="B23" s="19"/>
      <c r="C23" s="26"/>
      <c r="D23" s="27"/>
      <c r="F23" s="43">
        <f>G7</f>
        <v>10</v>
      </c>
      <c r="G23" s="43">
        <f>G22</f>
        <v>3</v>
      </c>
      <c r="H23" s="43">
        <f>H7</f>
        <v>8</v>
      </c>
      <c r="I23" s="43">
        <f>I22</f>
        <v>10</v>
      </c>
      <c r="J23" s="43">
        <f>I7</f>
        <v>7</v>
      </c>
      <c r="K23" s="43">
        <f>K22</f>
        <v>17</v>
      </c>
    </row>
    <row r="24" spans="2:11" ht="12">
      <c r="B24" s="19"/>
      <c r="C24" s="26"/>
      <c r="D24" s="27"/>
      <c r="F24" s="43">
        <f>F22</f>
        <v>9</v>
      </c>
      <c r="G24" s="43">
        <f>G23</f>
        <v>3</v>
      </c>
      <c r="H24" s="43">
        <f>H22</f>
        <v>7.5</v>
      </c>
      <c r="I24" s="43">
        <f>I23</f>
        <v>10</v>
      </c>
      <c r="J24" s="43">
        <f>J22</f>
        <v>5.5</v>
      </c>
      <c r="K24" s="43">
        <f>K23</f>
        <v>17</v>
      </c>
    </row>
    <row r="25" spans="2:11" ht="12">
      <c r="B25" s="19"/>
      <c r="C25" s="26"/>
      <c r="D25" s="27"/>
      <c r="F25" s="43">
        <f>F24</f>
        <v>9</v>
      </c>
      <c r="G25" s="43">
        <f>$G$14-$G$15</f>
        <v>1</v>
      </c>
      <c r="H25" s="43">
        <f>H24</f>
        <v>7.5</v>
      </c>
      <c r="I25" s="43">
        <f>I17-$G$15</f>
        <v>8</v>
      </c>
      <c r="J25" s="43">
        <f>J24</f>
        <v>5.5</v>
      </c>
      <c r="K25" s="43">
        <f>K17-$G$15</f>
        <v>15</v>
      </c>
    </row>
    <row r="26" spans="2:11" ht="12">
      <c r="B26" s="19"/>
      <c r="C26" s="26"/>
      <c r="D26" s="27"/>
      <c r="F26" s="43">
        <f>F20</f>
        <v>7.25</v>
      </c>
      <c r="G26" s="43">
        <f>$G$14-$G$15</f>
        <v>1</v>
      </c>
      <c r="H26" s="43">
        <f>H20</f>
        <v>5.25</v>
      </c>
      <c r="I26" s="43">
        <f>I17-$G$15</f>
        <v>8</v>
      </c>
      <c r="J26" s="43">
        <f>J20</f>
        <v>3</v>
      </c>
      <c r="K26" s="43">
        <f>K17-$G$15</f>
        <v>15</v>
      </c>
    </row>
    <row r="27" spans="2:11" ht="12">
      <c r="B27" s="19"/>
      <c r="C27" s="26"/>
      <c r="D27" s="27"/>
      <c r="F27" s="43">
        <f>F26</f>
        <v>7.25</v>
      </c>
      <c r="G27" s="43">
        <f>G24</f>
        <v>3</v>
      </c>
      <c r="H27" s="43">
        <f>H26</f>
        <v>5.25</v>
      </c>
      <c r="I27" s="43">
        <f>I24</f>
        <v>10</v>
      </c>
      <c r="J27" s="43">
        <f>J26</f>
        <v>3</v>
      </c>
      <c r="K27" s="43">
        <f>K24</f>
        <v>17</v>
      </c>
    </row>
    <row r="28" spans="2:11" ht="12">
      <c r="B28" s="19"/>
      <c r="C28" s="26"/>
      <c r="D28" s="27"/>
      <c r="F28" s="44">
        <f>G6</f>
        <v>8.5</v>
      </c>
      <c r="G28" s="45">
        <f>$G$14-$G$15</f>
        <v>1</v>
      </c>
      <c r="H28" s="44">
        <f>H6</f>
        <v>6</v>
      </c>
      <c r="I28" s="45">
        <f>I17-$G$15</f>
        <v>8</v>
      </c>
      <c r="J28" s="44">
        <f>I6</f>
        <v>3.5</v>
      </c>
      <c r="K28" s="45">
        <f>K17-$G$15</f>
        <v>15</v>
      </c>
    </row>
    <row r="29" spans="2:11" ht="12">
      <c r="B29" s="19"/>
      <c r="C29" s="26"/>
      <c r="D29" s="27"/>
      <c r="F29" s="44">
        <f>F28</f>
        <v>8.5</v>
      </c>
      <c r="G29" s="45">
        <f>$G$14+$G$15</f>
        <v>5</v>
      </c>
      <c r="H29" s="44">
        <f>H28</f>
        <v>6</v>
      </c>
      <c r="I29" s="45">
        <f>I17+$G$15</f>
        <v>12</v>
      </c>
      <c r="J29" s="44">
        <f>J28</f>
        <v>3.5</v>
      </c>
      <c r="K29" s="45">
        <f>K17+$G$15</f>
        <v>19</v>
      </c>
    </row>
    <row r="30" spans="2:4" ht="12">
      <c r="B30" s="19"/>
      <c r="C30" s="26"/>
      <c r="D30" s="27"/>
    </row>
    <row r="31" spans="2:4" ht="12">
      <c r="B31" s="19"/>
      <c r="C31" s="26"/>
      <c r="D31" s="27"/>
    </row>
    <row r="32" spans="2:4" ht="12">
      <c r="B32" s="19"/>
      <c r="C32" s="26"/>
      <c r="D32" s="27"/>
    </row>
    <row r="33" spans="2:4" ht="12">
      <c r="B33" s="19"/>
      <c r="C33" s="26"/>
      <c r="D33" s="27"/>
    </row>
  </sheetData>
  <sheetProtection password="D18E" sheet="1" objects="1" scenarios="1"/>
  <printOptions/>
  <pageMargins left="0.75" right="0.75" top="1" bottom="1" header="0.492125985" footer="0.49212598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7">
      <selection activeCell="A17" sqref="A17:G22"/>
    </sheetView>
  </sheetViews>
  <sheetFormatPr defaultColWidth="9.140625" defaultRowHeight="12.75"/>
  <cols>
    <col min="1" max="1" width="17.8515625" style="0" customWidth="1"/>
    <col min="7" max="7" width="11.421875" style="0" customWidth="1"/>
  </cols>
  <sheetData>
    <row r="1" spans="2:4" ht="14.25">
      <c r="B1" s="79" t="s">
        <v>0</v>
      </c>
      <c r="C1" s="79" t="s">
        <v>1</v>
      </c>
      <c r="D1" s="79" t="s">
        <v>2</v>
      </c>
    </row>
    <row r="2" spans="2:4" ht="14.25">
      <c r="B2" s="79">
        <v>10</v>
      </c>
      <c r="C2" s="79">
        <v>8</v>
      </c>
      <c r="D2" s="79">
        <v>6</v>
      </c>
    </row>
    <row r="3" spans="2:4" ht="14.25">
      <c r="B3" s="79">
        <v>9</v>
      </c>
      <c r="C3" s="79">
        <v>6</v>
      </c>
      <c r="D3" s="79">
        <v>7</v>
      </c>
    </row>
    <row r="4" spans="2:4" ht="14.25">
      <c r="B4" s="79">
        <v>9</v>
      </c>
      <c r="C4" s="79">
        <v>8</v>
      </c>
      <c r="D4" s="79">
        <v>4</v>
      </c>
    </row>
    <row r="5" spans="2:4" ht="14.25">
      <c r="B5" s="79">
        <v>8</v>
      </c>
      <c r="C5" s="79">
        <v>6</v>
      </c>
      <c r="D5" s="79">
        <v>3</v>
      </c>
    </row>
    <row r="6" spans="2:4" ht="14.25">
      <c r="B6" s="79">
        <v>7</v>
      </c>
      <c r="C6" s="79">
        <v>3</v>
      </c>
      <c r="D6" s="79">
        <v>1</v>
      </c>
    </row>
    <row r="7" spans="2:4" ht="14.25">
      <c r="B7" s="79">
        <v>5</v>
      </c>
      <c r="C7" s="79">
        <v>5</v>
      </c>
      <c r="D7" s="79">
        <v>3</v>
      </c>
    </row>
    <row r="8" ht="12.75">
      <c r="A8" t="s">
        <v>73</v>
      </c>
    </row>
    <row r="10" ht="13.5" thickBot="1">
      <c r="A10" t="s">
        <v>74</v>
      </c>
    </row>
    <row r="11" spans="1:5" ht="12.75">
      <c r="A11" s="75" t="s">
        <v>75</v>
      </c>
      <c r="B11" s="75" t="s">
        <v>76</v>
      </c>
      <c r="C11" s="75" t="s">
        <v>77</v>
      </c>
      <c r="D11" s="75" t="s">
        <v>10</v>
      </c>
      <c r="E11" s="75" t="s">
        <v>78</v>
      </c>
    </row>
    <row r="12" spans="1:5" ht="12.75">
      <c r="A12" s="73" t="s">
        <v>0</v>
      </c>
      <c r="B12" s="73">
        <v>6</v>
      </c>
      <c r="C12" s="73">
        <v>48</v>
      </c>
      <c r="D12" s="73">
        <v>8</v>
      </c>
      <c r="E12" s="73">
        <v>3.2</v>
      </c>
    </row>
    <row r="13" spans="1:5" ht="12.75">
      <c r="A13" s="73" t="s">
        <v>1</v>
      </c>
      <c r="B13" s="73">
        <v>6</v>
      </c>
      <c r="C13" s="73">
        <v>36</v>
      </c>
      <c r="D13" s="73">
        <v>6</v>
      </c>
      <c r="E13" s="73">
        <v>3.6</v>
      </c>
    </row>
    <row r="14" spans="1:5" ht="13.5" thickBot="1">
      <c r="A14" s="74" t="s">
        <v>2</v>
      </c>
      <c r="B14" s="74">
        <v>6</v>
      </c>
      <c r="C14" s="74">
        <v>24</v>
      </c>
      <c r="D14" s="74">
        <v>4</v>
      </c>
      <c r="E14" s="74">
        <v>4.8</v>
      </c>
    </row>
    <row r="17" ht="13.5" thickBot="1">
      <c r="A17" t="s">
        <v>79</v>
      </c>
    </row>
    <row r="18" spans="1:7" ht="12.75">
      <c r="A18" s="75" t="s">
        <v>80</v>
      </c>
      <c r="B18" s="75" t="s">
        <v>39</v>
      </c>
      <c r="C18" s="75" t="s">
        <v>81</v>
      </c>
      <c r="D18" s="75" t="s">
        <v>82</v>
      </c>
      <c r="E18" s="75" t="s">
        <v>83</v>
      </c>
      <c r="F18" s="75" t="s">
        <v>84</v>
      </c>
      <c r="G18" s="75" t="s">
        <v>85</v>
      </c>
    </row>
    <row r="19" spans="1:7" ht="12.75">
      <c r="A19" s="73" t="s">
        <v>86</v>
      </c>
      <c r="B19" s="73">
        <v>48</v>
      </c>
      <c r="C19" s="73">
        <v>2</v>
      </c>
      <c r="D19" s="73">
        <v>24</v>
      </c>
      <c r="E19" s="73">
        <v>6.206896551724138</v>
      </c>
      <c r="F19" s="73">
        <v>0.010862154161786918</v>
      </c>
      <c r="G19" s="73">
        <v>6.358845894283149</v>
      </c>
    </row>
    <row r="20" spans="1:7" ht="12.75">
      <c r="A20" s="73" t="s">
        <v>62</v>
      </c>
      <c r="B20" s="73">
        <v>58</v>
      </c>
      <c r="C20" s="73">
        <v>15</v>
      </c>
      <c r="D20" s="73">
        <v>3.8666666666666667</v>
      </c>
      <c r="E20" s="73"/>
      <c r="F20" s="73"/>
      <c r="G20" s="73"/>
    </row>
    <row r="21" spans="1:7" ht="12.75">
      <c r="A21" s="73"/>
      <c r="B21" s="73"/>
      <c r="C21" s="73"/>
      <c r="D21" s="73"/>
      <c r="E21" s="73"/>
      <c r="F21" s="73"/>
      <c r="G21" s="73"/>
    </row>
    <row r="22" spans="1:7" ht="13.5" thickBot="1">
      <c r="A22" s="74" t="s">
        <v>67</v>
      </c>
      <c r="B22" s="74">
        <v>106</v>
      </c>
      <c r="C22" s="74">
        <v>17</v>
      </c>
      <c r="D22" s="74"/>
      <c r="E22" s="74"/>
      <c r="F22" s="74"/>
      <c r="G22" s="74"/>
    </row>
    <row r="24" spans="1:3" ht="12.75">
      <c r="A24" s="76" t="s">
        <v>87</v>
      </c>
      <c r="B24" s="76"/>
      <c r="C24" s="76"/>
    </row>
    <row r="25" ht="12.75">
      <c r="A25" s="76" t="s">
        <v>88</v>
      </c>
    </row>
    <row r="26" spans="1:8" ht="12.75">
      <c r="A26" s="139" t="s">
        <v>89</v>
      </c>
      <c r="B26" s="139"/>
      <c r="C26" s="139"/>
      <c r="D26" s="139"/>
      <c r="E26" s="139"/>
      <c r="F26" s="139"/>
      <c r="G26" s="139"/>
      <c r="H26" s="139"/>
    </row>
    <row r="27" spans="1:8" ht="12.75">
      <c r="A27" s="139"/>
      <c r="B27" s="139"/>
      <c r="C27" s="139"/>
      <c r="D27" s="139"/>
      <c r="E27" s="139"/>
      <c r="F27" s="139"/>
      <c r="G27" s="139"/>
      <c r="H27" s="139"/>
    </row>
    <row r="28" spans="1:8" ht="12.75">
      <c r="A28" s="78" t="s">
        <v>102</v>
      </c>
      <c r="B28" s="78"/>
      <c r="C28" s="77"/>
      <c r="D28" s="77"/>
      <c r="E28" s="77"/>
      <c r="F28" s="77"/>
      <c r="G28" s="77"/>
      <c r="H28" s="77"/>
    </row>
    <row r="29" ht="12.75">
      <c r="A29" s="76" t="s">
        <v>90</v>
      </c>
    </row>
    <row r="30" spans="1:8" ht="12.75">
      <c r="A30" s="139" t="s">
        <v>99</v>
      </c>
      <c r="B30" s="139"/>
      <c r="C30" s="139"/>
      <c r="D30" s="139"/>
      <c r="E30" s="139"/>
      <c r="F30" s="139"/>
      <c r="G30" s="139"/>
      <c r="H30" s="139"/>
    </row>
    <row r="31" spans="1:8" ht="12.75">
      <c r="A31" s="139"/>
      <c r="B31" s="139"/>
      <c r="C31" s="139"/>
      <c r="D31" s="139"/>
      <c r="E31" s="139"/>
      <c r="F31" s="139"/>
      <c r="G31" s="139"/>
      <c r="H31" s="139"/>
    </row>
    <row r="32" spans="1:8" ht="12.75" customHeight="1">
      <c r="A32" s="141" t="s">
        <v>103</v>
      </c>
      <c r="B32" s="141"/>
      <c r="C32" s="77"/>
      <c r="D32" s="77"/>
      <c r="E32" s="77"/>
      <c r="F32" s="77"/>
      <c r="G32" s="77"/>
      <c r="H32" s="77"/>
    </row>
    <row r="33" spans="1:4" ht="12.75">
      <c r="A33" s="76" t="s">
        <v>91</v>
      </c>
      <c r="B33" s="76"/>
      <c r="C33" s="76"/>
      <c r="D33" s="76"/>
    </row>
    <row r="34" spans="1:8" ht="12.75">
      <c r="A34" s="139" t="s">
        <v>100</v>
      </c>
      <c r="B34" s="139"/>
      <c r="C34" s="139"/>
      <c r="D34" s="139"/>
      <c r="E34" s="139"/>
      <c r="F34" s="139"/>
      <c r="G34" s="139"/>
      <c r="H34" s="139"/>
    </row>
    <row r="35" spans="1:8" ht="12.75">
      <c r="A35" s="139"/>
      <c r="B35" s="139"/>
      <c r="C35" s="139"/>
      <c r="D35" s="139"/>
      <c r="E35" s="139"/>
      <c r="F35" s="139"/>
      <c r="G35" s="139"/>
      <c r="H35" s="139"/>
    </row>
    <row r="36" ht="12.75">
      <c r="A36" s="76" t="s">
        <v>92</v>
      </c>
    </row>
    <row r="37" spans="1:8" ht="12.75">
      <c r="A37" s="139" t="s">
        <v>93</v>
      </c>
      <c r="B37" s="139"/>
      <c r="C37" s="139"/>
      <c r="D37" s="139"/>
      <c r="E37" s="139"/>
      <c r="F37" s="139"/>
      <c r="G37" s="139"/>
      <c r="H37" s="139"/>
    </row>
    <row r="38" spans="1:8" ht="27" customHeight="1">
      <c r="A38" s="139"/>
      <c r="B38" s="139"/>
      <c r="C38" s="139"/>
      <c r="D38" s="139"/>
      <c r="E38" s="139"/>
      <c r="F38" s="139"/>
      <c r="G38" s="139"/>
      <c r="H38" s="139"/>
    </row>
    <row r="39" spans="1:8" ht="15.75" customHeight="1">
      <c r="A39" s="141" t="s">
        <v>104</v>
      </c>
      <c r="B39" s="141"/>
      <c r="C39" s="77"/>
      <c r="D39" s="77"/>
      <c r="E39" s="77"/>
      <c r="F39" s="77"/>
      <c r="G39" s="77"/>
      <c r="H39" s="77"/>
    </row>
    <row r="40" ht="12.75">
      <c r="A40" s="76" t="s">
        <v>94</v>
      </c>
    </row>
    <row r="41" spans="1:8" ht="12.75">
      <c r="A41" s="140" t="s">
        <v>95</v>
      </c>
      <c r="B41" s="140"/>
      <c r="C41" s="140"/>
      <c r="D41" s="140"/>
      <c r="E41" s="140"/>
      <c r="F41" s="140"/>
      <c r="G41" s="140"/>
      <c r="H41" s="140"/>
    </row>
    <row r="42" spans="1:8" ht="31.5" customHeight="1">
      <c r="A42" s="140"/>
      <c r="B42" s="140"/>
      <c r="C42" s="140"/>
      <c r="D42" s="140"/>
      <c r="E42" s="140"/>
      <c r="F42" s="140"/>
      <c r="G42" s="140"/>
      <c r="H42" s="140"/>
    </row>
    <row r="43" ht="12.75">
      <c r="A43" s="76" t="s">
        <v>101</v>
      </c>
    </row>
    <row r="44" spans="1:8" ht="12.75">
      <c r="A44" s="139" t="s">
        <v>96</v>
      </c>
      <c r="B44" s="139"/>
      <c r="C44" s="139"/>
      <c r="D44" s="139"/>
      <c r="E44" s="139"/>
      <c r="F44" s="139"/>
      <c r="G44" s="139"/>
      <c r="H44" s="139"/>
    </row>
    <row r="45" spans="1:8" ht="21.75" customHeight="1">
      <c r="A45" s="139"/>
      <c r="B45" s="139"/>
      <c r="C45" s="139"/>
      <c r="D45" s="139"/>
      <c r="E45" s="139"/>
      <c r="F45" s="139"/>
      <c r="G45" s="139"/>
      <c r="H45" s="139"/>
    </row>
    <row r="46" ht="12.75">
      <c r="A46" s="76" t="s">
        <v>97</v>
      </c>
    </row>
    <row r="47" spans="1:8" ht="12.75">
      <c r="A47" s="139" t="s">
        <v>98</v>
      </c>
      <c r="B47" s="139"/>
      <c r="C47" s="139"/>
      <c r="D47" s="139"/>
      <c r="E47" s="139"/>
      <c r="F47" s="139"/>
      <c r="G47" s="139"/>
      <c r="H47" s="139"/>
    </row>
    <row r="48" spans="1:8" ht="12.75">
      <c r="A48" s="139"/>
      <c r="B48" s="139"/>
      <c r="C48" s="139"/>
      <c r="D48" s="139"/>
      <c r="E48" s="139"/>
      <c r="F48" s="139"/>
      <c r="G48" s="139"/>
      <c r="H48" s="139"/>
    </row>
  </sheetData>
  <mergeCells count="9">
    <mergeCell ref="A41:H42"/>
    <mergeCell ref="A44:H45"/>
    <mergeCell ref="A47:H48"/>
    <mergeCell ref="A32:B32"/>
    <mergeCell ref="A39:B39"/>
    <mergeCell ref="A26:H27"/>
    <mergeCell ref="A30:H31"/>
    <mergeCell ref="A34:H35"/>
    <mergeCell ref="A37:H38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showGridLines="0" tabSelected="1" workbookViewId="0" topLeftCell="A1">
      <selection activeCell="F49" sqref="F49"/>
    </sheetView>
  </sheetViews>
  <sheetFormatPr defaultColWidth="9.140625" defaultRowHeight="12.75"/>
  <cols>
    <col min="3" max="3" width="14.7109375" style="0" bestFit="1" customWidth="1"/>
    <col min="5" max="5" width="12.7109375" style="0" customWidth="1"/>
    <col min="7" max="7" width="10.7109375" style="0" customWidth="1"/>
    <col min="11" max="11" width="9.57421875" style="0" bestFit="1" customWidth="1"/>
    <col min="12" max="12" width="5.57421875" style="0" customWidth="1"/>
  </cols>
  <sheetData>
    <row r="1" spans="1:6" ht="15.75">
      <c r="A1" s="2"/>
      <c r="B1" s="5" t="s">
        <v>12</v>
      </c>
      <c r="C1" s="2"/>
      <c r="D1" s="2"/>
      <c r="E1" s="2"/>
      <c r="F1" s="2"/>
    </row>
    <row r="2" spans="1:6" ht="15">
      <c r="A2" s="2"/>
      <c r="B2" s="2" t="s">
        <v>5</v>
      </c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 t="s">
        <v>13</v>
      </c>
      <c r="C4" s="2" t="s">
        <v>6</v>
      </c>
      <c r="D4" s="2"/>
      <c r="E4" s="2"/>
      <c r="F4" s="2"/>
    </row>
    <row r="5" spans="1:6" ht="15">
      <c r="A5" s="2"/>
      <c r="B5" s="2" t="s">
        <v>14</v>
      </c>
      <c r="C5" s="2" t="s">
        <v>3</v>
      </c>
      <c r="D5" s="2"/>
      <c r="E5" s="2"/>
      <c r="F5" s="2"/>
    </row>
    <row r="6" spans="1:6" ht="15">
      <c r="A6" s="2"/>
      <c r="B6" s="2" t="s">
        <v>15</v>
      </c>
      <c r="C6" s="2" t="s">
        <v>4</v>
      </c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2" t="s">
        <v>7</v>
      </c>
      <c r="C8" s="2"/>
      <c r="D8" s="2"/>
      <c r="E8" s="2"/>
      <c r="F8" s="2"/>
    </row>
    <row r="9" spans="1:6" ht="15">
      <c r="A9" s="2"/>
      <c r="B9" s="2" t="s">
        <v>8</v>
      </c>
      <c r="C9" s="2"/>
      <c r="D9" s="2"/>
      <c r="E9" s="2"/>
      <c r="F9" s="2"/>
    </row>
    <row r="10" spans="1:6" ht="15">
      <c r="A10" s="2"/>
      <c r="B10" s="2"/>
      <c r="C10" s="2"/>
      <c r="D10" s="2"/>
      <c r="E10" s="2"/>
      <c r="F10" s="2"/>
    </row>
    <row r="11" spans="1:6" ht="15">
      <c r="A11" s="2"/>
      <c r="B11" s="3" t="s">
        <v>0</v>
      </c>
      <c r="C11" s="3" t="s">
        <v>1</v>
      </c>
      <c r="D11" s="3" t="s">
        <v>2</v>
      </c>
      <c r="E11" s="2"/>
      <c r="F11" s="2"/>
    </row>
    <row r="12" spans="1:6" ht="15">
      <c r="A12" s="2"/>
      <c r="B12" s="3">
        <v>10</v>
      </c>
      <c r="C12" s="3">
        <v>8</v>
      </c>
      <c r="D12" s="3">
        <v>6</v>
      </c>
      <c r="E12" s="2"/>
      <c r="F12" s="2"/>
    </row>
    <row r="13" spans="1:6" ht="15">
      <c r="A13" s="2"/>
      <c r="B13" s="3">
        <v>9</v>
      </c>
      <c r="C13" s="3">
        <v>6</v>
      </c>
      <c r="D13" s="3">
        <v>7</v>
      </c>
      <c r="E13" s="2"/>
      <c r="F13" s="2"/>
    </row>
    <row r="14" spans="1:6" ht="15">
      <c r="A14" s="2"/>
      <c r="B14" s="3">
        <v>9</v>
      </c>
      <c r="C14" s="3">
        <v>8</v>
      </c>
      <c r="D14" s="3">
        <v>4</v>
      </c>
      <c r="E14" s="2"/>
      <c r="F14" s="2"/>
    </row>
    <row r="15" spans="1:6" ht="15">
      <c r="A15" s="2"/>
      <c r="B15" s="3">
        <v>8</v>
      </c>
      <c r="C15" s="3">
        <v>6</v>
      </c>
      <c r="D15" s="3">
        <v>3</v>
      </c>
      <c r="E15" s="2"/>
      <c r="F15" s="2"/>
    </row>
    <row r="16" spans="1:6" ht="15">
      <c r="A16" s="2"/>
      <c r="B16" s="3">
        <v>7</v>
      </c>
      <c r="C16" s="3">
        <v>3</v>
      </c>
      <c r="D16" s="3">
        <v>1</v>
      </c>
      <c r="E16" s="2"/>
      <c r="F16" s="2"/>
    </row>
    <row r="17" spans="1:6" ht="15">
      <c r="A17" s="2"/>
      <c r="B17" s="3">
        <v>5</v>
      </c>
      <c r="C17" s="3">
        <v>5</v>
      </c>
      <c r="D17" s="3">
        <v>3</v>
      </c>
      <c r="E17" s="2" t="s">
        <v>11</v>
      </c>
      <c r="F17" s="2"/>
    </row>
    <row r="18" spans="1:6" ht="15">
      <c r="A18" s="4" t="s">
        <v>9</v>
      </c>
      <c r="B18" s="4">
        <f>SUM(B12:B17)</f>
        <v>48</v>
      </c>
      <c r="C18" s="4">
        <f>SUM(C12:C17)</f>
        <v>36</v>
      </c>
      <c r="D18" s="4">
        <f>SUM(D12:D17)</f>
        <v>24</v>
      </c>
      <c r="E18" s="4">
        <f>SUM(B18:D18)</f>
        <v>108</v>
      </c>
      <c r="F18" s="2"/>
    </row>
    <row r="19" spans="1:6" ht="15">
      <c r="A19" s="4" t="s">
        <v>10</v>
      </c>
      <c r="B19" s="4">
        <f>AVERAGE(B12:B17)</f>
        <v>8</v>
      </c>
      <c r="C19" s="4">
        <f>AVERAGE(C12:C17)</f>
        <v>6</v>
      </c>
      <c r="D19" s="4">
        <f>AVERAGE(D12:D17)</f>
        <v>4</v>
      </c>
      <c r="E19" s="4">
        <f>AVERAGE(B12:D17)</f>
        <v>6</v>
      </c>
      <c r="F19" s="2"/>
    </row>
    <row r="20" ht="13.5" thickBot="1"/>
    <row r="21" spans="1:8" ht="12.75">
      <c r="A21" s="49"/>
      <c r="B21" s="50"/>
      <c r="C21" s="50"/>
      <c r="D21" s="50"/>
      <c r="E21" s="50"/>
      <c r="F21" s="50"/>
      <c r="G21" s="50"/>
      <c r="H21" s="51"/>
    </row>
    <row r="22" spans="1:8" ht="12.75">
      <c r="A22" s="52"/>
      <c r="B22" s="53"/>
      <c r="C22" s="53"/>
      <c r="D22" s="53"/>
      <c r="E22" s="53"/>
      <c r="F22" s="53"/>
      <c r="G22" s="53"/>
      <c r="H22" s="54"/>
    </row>
    <row r="23" spans="1:8" ht="12.75">
      <c r="A23" s="52"/>
      <c r="B23" s="53"/>
      <c r="C23" s="53"/>
      <c r="D23" s="53"/>
      <c r="E23" s="53"/>
      <c r="F23" s="53"/>
      <c r="G23" s="53"/>
      <c r="H23" s="54"/>
    </row>
    <row r="24" spans="1:8" ht="12.75">
      <c r="A24" s="52"/>
      <c r="B24" s="53"/>
      <c r="C24" s="53"/>
      <c r="D24" s="53"/>
      <c r="E24" s="53"/>
      <c r="F24" s="53"/>
      <c r="G24" s="53"/>
      <c r="H24" s="54"/>
    </row>
    <row r="25" spans="1:8" ht="12.75">
      <c r="A25" s="52"/>
      <c r="B25" s="53"/>
      <c r="C25" s="53"/>
      <c r="D25" s="53"/>
      <c r="E25" s="53"/>
      <c r="F25" s="53"/>
      <c r="G25" s="53"/>
      <c r="H25" s="54"/>
    </row>
    <row r="26" spans="1:8" ht="12.75">
      <c r="A26" s="52"/>
      <c r="B26" s="53"/>
      <c r="C26" s="53"/>
      <c r="D26" s="53"/>
      <c r="E26" s="53"/>
      <c r="F26" s="53"/>
      <c r="G26" s="53"/>
      <c r="H26" s="54"/>
    </row>
    <row r="27" spans="1:8" ht="12.75">
      <c r="A27" s="52"/>
      <c r="B27" s="53"/>
      <c r="C27" s="53"/>
      <c r="D27" s="53"/>
      <c r="E27" s="53"/>
      <c r="F27" s="53"/>
      <c r="G27" s="53"/>
      <c r="H27" s="54"/>
    </row>
    <row r="28" spans="1:8" ht="12.75">
      <c r="A28" s="52"/>
      <c r="B28" s="53"/>
      <c r="C28" s="53"/>
      <c r="D28" s="53"/>
      <c r="E28" s="53"/>
      <c r="F28" s="53"/>
      <c r="G28" s="53"/>
      <c r="H28" s="54"/>
    </row>
    <row r="29" spans="1:8" ht="12.75">
      <c r="A29" s="52"/>
      <c r="B29" s="53"/>
      <c r="C29" s="53"/>
      <c r="D29" s="53"/>
      <c r="E29" s="53"/>
      <c r="F29" s="53"/>
      <c r="G29" s="53"/>
      <c r="H29" s="54"/>
    </row>
    <row r="30" spans="1:8" ht="12.75">
      <c r="A30" s="52"/>
      <c r="B30" s="53"/>
      <c r="C30" s="53"/>
      <c r="D30" s="53"/>
      <c r="E30" s="53"/>
      <c r="F30" s="53"/>
      <c r="G30" s="53"/>
      <c r="H30" s="54"/>
    </row>
    <row r="31" spans="1:8" ht="12.75">
      <c r="A31" s="52"/>
      <c r="B31" s="53"/>
      <c r="C31" s="53"/>
      <c r="D31" s="53"/>
      <c r="E31" s="53"/>
      <c r="F31" s="53"/>
      <c r="G31" s="53"/>
      <c r="H31" s="54"/>
    </row>
    <row r="32" spans="1:8" ht="12.75">
      <c r="A32" s="52"/>
      <c r="B32" s="53"/>
      <c r="C32" s="53"/>
      <c r="D32" s="53"/>
      <c r="E32" s="53"/>
      <c r="F32" s="53"/>
      <c r="G32" s="53"/>
      <c r="H32" s="54"/>
    </row>
    <row r="33" spans="1:8" ht="12.75">
      <c r="A33" s="52"/>
      <c r="B33" s="53"/>
      <c r="C33" s="53"/>
      <c r="D33" s="53"/>
      <c r="E33" s="53"/>
      <c r="F33" s="53"/>
      <c r="G33" s="53"/>
      <c r="H33" s="54"/>
    </row>
    <row r="34" spans="1:8" ht="12.75">
      <c r="A34" s="52"/>
      <c r="B34" s="53"/>
      <c r="C34" s="53"/>
      <c r="D34" s="53"/>
      <c r="E34" s="53"/>
      <c r="F34" s="53"/>
      <c r="G34" s="53"/>
      <c r="H34" s="54"/>
    </row>
    <row r="35" spans="1:8" ht="12.75">
      <c r="A35" s="52"/>
      <c r="B35" s="53"/>
      <c r="C35" s="53"/>
      <c r="D35" s="53"/>
      <c r="E35" s="53"/>
      <c r="F35" s="53"/>
      <c r="G35" s="53"/>
      <c r="H35" s="54"/>
    </row>
    <row r="36" spans="1:8" ht="12.75">
      <c r="A36" s="52"/>
      <c r="B36" s="53"/>
      <c r="C36" s="53"/>
      <c r="D36" s="53"/>
      <c r="E36" s="53"/>
      <c r="F36" s="53"/>
      <c r="G36" s="53"/>
      <c r="H36" s="54"/>
    </row>
    <row r="37" spans="1:8" ht="13.5" thickBot="1">
      <c r="A37" s="55"/>
      <c r="B37" s="56"/>
      <c r="C37" s="56"/>
      <c r="D37" s="56"/>
      <c r="E37" s="56"/>
      <c r="F37" s="56"/>
      <c r="G37" s="56"/>
      <c r="H37" s="57"/>
    </row>
    <row r="40" ht="13.5" thickBot="1"/>
    <row r="41" spans="2:10" ht="15">
      <c r="B41" s="3" t="s">
        <v>0</v>
      </c>
      <c r="C41" s="3" t="s">
        <v>1</v>
      </c>
      <c r="D41" s="58" t="s">
        <v>2</v>
      </c>
      <c r="E41" s="142" t="s">
        <v>30</v>
      </c>
      <c r="F41" s="143"/>
      <c r="G41" s="144"/>
      <c r="H41" s="142" t="s">
        <v>30</v>
      </c>
      <c r="I41" s="143"/>
      <c r="J41" s="144"/>
    </row>
    <row r="42" spans="2:10" ht="15">
      <c r="B42" s="3">
        <v>10</v>
      </c>
      <c r="C42" s="3">
        <v>8</v>
      </c>
      <c r="D42" s="3">
        <v>6</v>
      </c>
      <c r="E42" s="1" t="s">
        <v>29</v>
      </c>
      <c r="F42" s="1" t="s">
        <v>32</v>
      </c>
      <c r="G42" s="1" t="s">
        <v>35</v>
      </c>
      <c r="H42" s="1">
        <f aca="true" t="shared" si="0" ref="H42:H47">(B42-6)*(B42-6)</f>
        <v>16</v>
      </c>
      <c r="I42" s="1">
        <f aca="true" t="shared" si="1" ref="I42:J47">(C42-6)*(C42-6)</f>
        <v>4</v>
      </c>
      <c r="J42" s="1">
        <f t="shared" si="1"/>
        <v>0</v>
      </c>
    </row>
    <row r="43" spans="2:10" ht="15">
      <c r="B43" s="3">
        <v>9</v>
      </c>
      <c r="C43" s="3">
        <v>6</v>
      </c>
      <c r="D43" s="3">
        <v>7</v>
      </c>
      <c r="E43" s="1" t="s">
        <v>31</v>
      </c>
      <c r="F43" s="1" t="s">
        <v>35</v>
      </c>
      <c r="G43" s="1" t="s">
        <v>33</v>
      </c>
      <c r="H43" s="1">
        <f t="shared" si="0"/>
        <v>9</v>
      </c>
      <c r="I43" s="1">
        <f t="shared" si="1"/>
        <v>0</v>
      </c>
      <c r="J43" s="1">
        <f t="shared" si="1"/>
        <v>1</v>
      </c>
    </row>
    <row r="44" spans="2:10" ht="15">
      <c r="B44" s="3">
        <v>9</v>
      </c>
      <c r="C44" s="3">
        <v>8</v>
      </c>
      <c r="D44" s="3">
        <v>4</v>
      </c>
      <c r="E44" s="1" t="s">
        <v>31</v>
      </c>
      <c r="F44" s="1" t="s">
        <v>32</v>
      </c>
      <c r="G44" s="1" t="s">
        <v>37</v>
      </c>
      <c r="H44" s="1">
        <f t="shared" si="0"/>
        <v>9</v>
      </c>
      <c r="I44" s="1">
        <f t="shared" si="1"/>
        <v>4</v>
      </c>
      <c r="J44" s="1">
        <f t="shared" si="1"/>
        <v>4</v>
      </c>
    </row>
    <row r="45" spans="2:10" ht="15">
      <c r="B45" s="3">
        <v>8</v>
      </c>
      <c r="C45" s="3">
        <v>6</v>
      </c>
      <c r="D45" s="3">
        <v>3</v>
      </c>
      <c r="E45" s="1" t="s">
        <v>32</v>
      </c>
      <c r="F45" s="1" t="s">
        <v>35</v>
      </c>
      <c r="G45" s="1" t="s">
        <v>36</v>
      </c>
      <c r="H45" s="1">
        <f t="shared" si="0"/>
        <v>4</v>
      </c>
      <c r="I45" s="1">
        <f t="shared" si="1"/>
        <v>0</v>
      </c>
      <c r="J45" s="1">
        <f t="shared" si="1"/>
        <v>9</v>
      </c>
    </row>
    <row r="46" spans="2:10" ht="15">
      <c r="B46" s="3">
        <v>7</v>
      </c>
      <c r="C46" s="3">
        <v>3</v>
      </c>
      <c r="D46" s="3">
        <v>1</v>
      </c>
      <c r="E46" s="1" t="s">
        <v>33</v>
      </c>
      <c r="F46" s="1" t="s">
        <v>36</v>
      </c>
      <c r="G46" s="1" t="s">
        <v>38</v>
      </c>
      <c r="H46" s="1">
        <f t="shared" si="0"/>
        <v>1</v>
      </c>
      <c r="I46" s="1">
        <f t="shared" si="1"/>
        <v>9</v>
      </c>
      <c r="J46" s="1">
        <f t="shared" si="1"/>
        <v>25</v>
      </c>
    </row>
    <row r="47" spans="2:10" ht="15">
      <c r="B47" s="3">
        <v>5</v>
      </c>
      <c r="C47" s="3">
        <v>5</v>
      </c>
      <c r="D47" s="3">
        <v>3</v>
      </c>
      <c r="E47" s="1" t="s">
        <v>34</v>
      </c>
      <c r="F47" s="1" t="s">
        <v>34</v>
      </c>
      <c r="G47" s="1" t="s">
        <v>36</v>
      </c>
      <c r="H47" s="1">
        <f t="shared" si="0"/>
        <v>1</v>
      </c>
      <c r="I47" s="1">
        <f t="shared" si="1"/>
        <v>1</v>
      </c>
      <c r="J47" s="1">
        <f t="shared" si="1"/>
        <v>9</v>
      </c>
    </row>
    <row r="48" spans="2:11" ht="15">
      <c r="B48" s="4">
        <f>SUM(B42:B47)</f>
        <v>48</v>
      </c>
      <c r="C48" s="4">
        <f>SUM(C42:C47)</f>
        <v>36</v>
      </c>
      <c r="D48" s="4">
        <f>SUM(D42:D47)</f>
        <v>24</v>
      </c>
      <c r="H48" s="59">
        <f>SUM(H42:H47)</f>
        <v>40</v>
      </c>
      <c r="I48" s="59">
        <f>SUM(I42:I47)</f>
        <v>18</v>
      </c>
      <c r="J48" s="59">
        <f>SUM(J42:J47)</f>
        <v>48</v>
      </c>
      <c r="K48" s="1">
        <f>SUM(H48:J48)</f>
        <v>106</v>
      </c>
    </row>
    <row r="49" spans="2:4" ht="15">
      <c r="B49" s="4">
        <f>AVERAGE(B42:B47)</f>
        <v>8</v>
      </c>
      <c r="C49" s="4">
        <f>AVERAGE(C42:C47)</f>
        <v>6</v>
      </c>
      <c r="D49" s="4">
        <f>AVERAGE(D42:D47)</f>
        <v>4</v>
      </c>
    </row>
    <row r="53" spans="5:11" ht="12.75" customHeight="1">
      <c r="E53">
        <v>7</v>
      </c>
      <c r="J53" s="145" t="s">
        <v>55</v>
      </c>
      <c r="K53" s="145"/>
    </row>
    <row r="54" spans="10:11" ht="12.75">
      <c r="J54" t="s">
        <v>54</v>
      </c>
      <c r="K54" s="62">
        <f>VAR(B42:D47)</f>
        <v>6.235294117647059</v>
      </c>
    </row>
    <row r="55" ht="13.5" thickBot="1"/>
    <row r="56" spans="2:10" ht="15">
      <c r="B56" s="3" t="s">
        <v>0</v>
      </c>
      <c r="C56" s="3" t="s">
        <v>1</v>
      </c>
      <c r="D56" s="58" t="s">
        <v>2</v>
      </c>
      <c r="E56" s="142" t="s">
        <v>42</v>
      </c>
      <c r="F56" s="143"/>
      <c r="G56" s="144"/>
      <c r="H56" s="142" t="s">
        <v>41</v>
      </c>
      <c r="I56" s="143"/>
      <c r="J56" s="144"/>
    </row>
    <row r="57" spans="2:10" ht="15">
      <c r="B57" s="3">
        <v>10</v>
      </c>
      <c r="C57" s="3">
        <v>8</v>
      </c>
      <c r="D57" s="3">
        <v>6</v>
      </c>
      <c r="E57" s="1" t="s">
        <v>43</v>
      </c>
      <c r="F57" s="1" t="s">
        <v>32</v>
      </c>
      <c r="G57" s="1" t="s">
        <v>48</v>
      </c>
      <c r="H57" s="1">
        <f aca="true" t="shared" si="2" ref="H57:H62">(B57-8)*(B57-8)</f>
        <v>4</v>
      </c>
      <c r="I57" s="1">
        <f aca="true" t="shared" si="3" ref="I57:I62">(C57-6)*(C57-6)</f>
        <v>4</v>
      </c>
      <c r="J57" s="1">
        <f aca="true" t="shared" si="4" ref="J57:J62">(D57-4)*(D57-4)</f>
        <v>4</v>
      </c>
    </row>
    <row r="58" spans="2:10" ht="15">
      <c r="B58" s="3">
        <v>9</v>
      </c>
      <c r="C58" s="3">
        <v>6</v>
      </c>
      <c r="D58" s="3">
        <v>7</v>
      </c>
      <c r="E58" s="1" t="s">
        <v>44</v>
      </c>
      <c r="F58" s="1" t="s">
        <v>35</v>
      </c>
      <c r="G58" s="1" t="s">
        <v>49</v>
      </c>
      <c r="H58" s="1">
        <f t="shared" si="2"/>
        <v>1</v>
      </c>
      <c r="I58" s="1">
        <f t="shared" si="3"/>
        <v>0</v>
      </c>
      <c r="J58" s="1">
        <f t="shared" si="4"/>
        <v>9</v>
      </c>
    </row>
    <row r="59" spans="2:10" ht="15">
      <c r="B59" s="3">
        <v>9</v>
      </c>
      <c r="C59" s="3">
        <v>8</v>
      </c>
      <c r="D59" s="3">
        <v>4</v>
      </c>
      <c r="E59" s="1" t="s">
        <v>44</v>
      </c>
      <c r="F59" s="1" t="s">
        <v>32</v>
      </c>
      <c r="G59" s="1" t="s">
        <v>50</v>
      </c>
      <c r="H59" s="1">
        <f t="shared" si="2"/>
        <v>1</v>
      </c>
      <c r="I59" s="1">
        <f t="shared" si="3"/>
        <v>4</v>
      </c>
      <c r="J59" s="1">
        <f t="shared" si="4"/>
        <v>0</v>
      </c>
    </row>
    <row r="60" spans="2:10" ht="15">
      <c r="B60" s="3">
        <v>8</v>
      </c>
      <c r="C60" s="3">
        <v>6</v>
      </c>
      <c r="D60" s="3">
        <v>3</v>
      </c>
      <c r="E60" s="1" t="s">
        <v>45</v>
      </c>
      <c r="F60" s="1" t="s">
        <v>35</v>
      </c>
      <c r="G60" s="1" t="s">
        <v>51</v>
      </c>
      <c r="H60" s="1">
        <f t="shared" si="2"/>
        <v>0</v>
      </c>
      <c r="I60" s="1">
        <f t="shared" si="3"/>
        <v>0</v>
      </c>
      <c r="J60" s="1">
        <f t="shared" si="4"/>
        <v>1</v>
      </c>
    </row>
    <row r="61" spans="2:10" ht="15">
      <c r="B61" s="3">
        <v>7</v>
      </c>
      <c r="C61" s="3">
        <v>3</v>
      </c>
      <c r="D61" s="3">
        <v>1</v>
      </c>
      <c r="E61" s="1" t="s">
        <v>46</v>
      </c>
      <c r="F61" s="1" t="s">
        <v>36</v>
      </c>
      <c r="G61" s="1" t="s">
        <v>52</v>
      </c>
      <c r="H61" s="1">
        <f t="shared" si="2"/>
        <v>1</v>
      </c>
      <c r="I61" s="1">
        <f t="shared" si="3"/>
        <v>9</v>
      </c>
      <c r="J61" s="1">
        <f t="shared" si="4"/>
        <v>9</v>
      </c>
    </row>
    <row r="62" spans="2:10" ht="15">
      <c r="B62" s="3">
        <v>5</v>
      </c>
      <c r="C62" s="3">
        <v>5</v>
      </c>
      <c r="D62" s="3">
        <v>3</v>
      </c>
      <c r="E62" s="1" t="s">
        <v>47</v>
      </c>
      <c r="F62" s="1" t="s">
        <v>34</v>
      </c>
      <c r="G62" s="1" t="s">
        <v>51</v>
      </c>
      <c r="H62" s="1">
        <f t="shared" si="2"/>
        <v>9</v>
      </c>
      <c r="I62" s="1">
        <f t="shared" si="3"/>
        <v>1</v>
      </c>
      <c r="J62" s="1">
        <f t="shared" si="4"/>
        <v>1</v>
      </c>
    </row>
    <row r="63" spans="2:11" ht="15">
      <c r="B63" s="4">
        <f>SUM(B57:B62)</f>
        <v>48</v>
      </c>
      <c r="C63" s="4">
        <f>SUM(C57:C62)</f>
        <v>36</v>
      </c>
      <c r="D63" s="4">
        <f>SUM(D57:D62)</f>
        <v>24</v>
      </c>
      <c r="H63" s="59">
        <f>SUM(H57:H62)</f>
        <v>16</v>
      </c>
      <c r="I63" s="59">
        <f>SUM(I57:I62)</f>
        <v>18</v>
      </c>
      <c r="J63" s="59">
        <f>SUM(J57:J62)</f>
        <v>24</v>
      </c>
      <c r="K63" s="1">
        <f>SUM(H63:J63)</f>
        <v>58</v>
      </c>
    </row>
    <row r="64" spans="2:4" ht="15">
      <c r="B64" s="4">
        <f>AVERAGE(B57:B62)</f>
        <v>8</v>
      </c>
      <c r="C64" s="4">
        <f>AVERAGE(C57:C62)</f>
        <v>6</v>
      </c>
      <c r="D64" s="4">
        <f>AVERAGE(D57:D62)</f>
        <v>4</v>
      </c>
    </row>
    <row r="65" ht="12.75">
      <c r="I65" t="s">
        <v>53</v>
      </c>
    </row>
    <row r="66" ht="12.75">
      <c r="I66" t="s">
        <v>56</v>
      </c>
    </row>
    <row r="68" spans="8:11" ht="15">
      <c r="H68" s="3" t="s">
        <v>0</v>
      </c>
      <c r="I68" s="3" t="s">
        <v>1</v>
      </c>
      <c r="J68" s="58" t="s">
        <v>2</v>
      </c>
      <c r="K68" s="61" t="s">
        <v>10</v>
      </c>
    </row>
    <row r="69" spans="7:11" ht="12.75">
      <c r="G69" t="s">
        <v>54</v>
      </c>
      <c r="H69" s="59">
        <f>VAR(B57:B62)</f>
        <v>3.2</v>
      </c>
      <c r="I69" s="59">
        <f>VAR(C57:C62)</f>
        <v>3.6</v>
      </c>
      <c r="J69" s="59">
        <f>VAR(D57:D62)</f>
        <v>4.8</v>
      </c>
      <c r="K69" s="60">
        <f>AVERAGE(H69:J69)</f>
        <v>3.866666666666667</v>
      </c>
    </row>
    <row r="71" ht="13.5" thickBot="1"/>
    <row r="72" spans="2:10" ht="15">
      <c r="B72" s="3" t="s">
        <v>0</v>
      </c>
      <c r="C72" s="3" t="s">
        <v>1</v>
      </c>
      <c r="D72" s="58" t="s">
        <v>2</v>
      </c>
      <c r="E72" s="142" t="s">
        <v>57</v>
      </c>
      <c r="F72" s="143"/>
      <c r="G72" s="144"/>
      <c r="H72" s="142" t="s">
        <v>40</v>
      </c>
      <c r="I72" s="143"/>
      <c r="J72" s="144"/>
    </row>
    <row r="73" spans="2:10" ht="15">
      <c r="B73" s="3">
        <v>8</v>
      </c>
      <c r="C73" s="3">
        <v>6</v>
      </c>
      <c r="D73" s="3">
        <v>4</v>
      </c>
      <c r="E73" s="1" t="s">
        <v>32</v>
      </c>
      <c r="F73" s="1" t="s">
        <v>35</v>
      </c>
      <c r="G73" s="1" t="s">
        <v>37</v>
      </c>
      <c r="H73" s="1">
        <f aca="true" t="shared" si="5" ref="H73:J78">(B73-6)*(B73-6)</f>
        <v>4</v>
      </c>
      <c r="I73" s="1">
        <f t="shared" si="5"/>
        <v>0</v>
      </c>
      <c r="J73" s="1">
        <f t="shared" si="5"/>
        <v>4</v>
      </c>
    </row>
    <row r="74" spans="2:10" ht="15">
      <c r="B74" s="3">
        <v>8</v>
      </c>
      <c r="C74" s="3">
        <v>6</v>
      </c>
      <c r="D74" s="3">
        <v>4</v>
      </c>
      <c r="E74" s="1" t="s">
        <v>32</v>
      </c>
      <c r="F74" s="1" t="s">
        <v>35</v>
      </c>
      <c r="G74" s="1" t="s">
        <v>37</v>
      </c>
      <c r="H74" s="1">
        <f t="shared" si="5"/>
        <v>4</v>
      </c>
      <c r="I74" s="1">
        <f t="shared" si="5"/>
        <v>0</v>
      </c>
      <c r="J74" s="1">
        <f t="shared" si="5"/>
        <v>4</v>
      </c>
    </row>
    <row r="75" spans="2:10" ht="15">
      <c r="B75" s="3">
        <v>8</v>
      </c>
      <c r="C75" s="3">
        <v>6</v>
      </c>
      <c r="D75" s="3">
        <v>4</v>
      </c>
      <c r="E75" s="1" t="s">
        <v>32</v>
      </c>
      <c r="F75" s="1" t="s">
        <v>35</v>
      </c>
      <c r="G75" s="1" t="s">
        <v>37</v>
      </c>
      <c r="H75" s="1">
        <f t="shared" si="5"/>
        <v>4</v>
      </c>
      <c r="I75" s="1">
        <f t="shared" si="5"/>
        <v>0</v>
      </c>
      <c r="J75" s="1">
        <f t="shared" si="5"/>
        <v>4</v>
      </c>
    </row>
    <row r="76" spans="2:10" ht="15">
      <c r="B76" s="3">
        <v>8</v>
      </c>
      <c r="C76" s="3">
        <v>6</v>
      </c>
      <c r="D76" s="3">
        <v>4</v>
      </c>
      <c r="E76" s="1" t="s">
        <v>32</v>
      </c>
      <c r="F76" s="1" t="s">
        <v>35</v>
      </c>
      <c r="G76" s="1" t="s">
        <v>37</v>
      </c>
      <c r="H76" s="1">
        <f t="shared" si="5"/>
        <v>4</v>
      </c>
      <c r="I76" s="1">
        <f t="shared" si="5"/>
        <v>0</v>
      </c>
      <c r="J76" s="1">
        <f t="shared" si="5"/>
        <v>4</v>
      </c>
    </row>
    <row r="77" spans="2:10" ht="15">
      <c r="B77" s="3">
        <v>8</v>
      </c>
      <c r="C77" s="3">
        <v>6</v>
      </c>
      <c r="D77" s="3">
        <v>4</v>
      </c>
      <c r="E77" s="1" t="s">
        <v>32</v>
      </c>
      <c r="F77" s="1" t="s">
        <v>35</v>
      </c>
      <c r="G77" s="1" t="s">
        <v>37</v>
      </c>
      <c r="H77" s="1">
        <f t="shared" si="5"/>
        <v>4</v>
      </c>
      <c r="I77" s="1">
        <f t="shared" si="5"/>
        <v>0</v>
      </c>
      <c r="J77" s="1">
        <f t="shared" si="5"/>
        <v>4</v>
      </c>
    </row>
    <row r="78" spans="2:10" ht="15">
      <c r="B78" s="3">
        <v>8</v>
      </c>
      <c r="C78" s="3">
        <v>6</v>
      </c>
      <c r="D78" s="3">
        <v>4</v>
      </c>
      <c r="E78" s="1" t="s">
        <v>32</v>
      </c>
      <c r="F78" s="1" t="s">
        <v>35</v>
      </c>
      <c r="G78" s="1" t="s">
        <v>37</v>
      </c>
      <c r="H78" s="1">
        <f t="shared" si="5"/>
        <v>4</v>
      </c>
      <c r="I78" s="1">
        <f t="shared" si="5"/>
        <v>0</v>
      </c>
      <c r="J78" s="1">
        <f t="shared" si="5"/>
        <v>4</v>
      </c>
    </row>
    <row r="79" spans="2:11" ht="15">
      <c r="B79" s="4">
        <f>SUM(B73:B78)</f>
        <v>48</v>
      </c>
      <c r="C79" s="4">
        <f>SUM(C73:C78)</f>
        <v>36</v>
      </c>
      <c r="D79" s="4">
        <f>SUM(D73:D78)</f>
        <v>24</v>
      </c>
      <c r="H79" s="59">
        <f>SUM(H73:H78)</f>
        <v>24</v>
      </c>
      <c r="I79" s="59">
        <f>SUM(I73:I78)</f>
        <v>0</v>
      </c>
      <c r="J79" s="59">
        <f>SUM(J73:J78)</f>
        <v>24</v>
      </c>
      <c r="K79" s="1">
        <f>SUM(H79:J79)</f>
        <v>48</v>
      </c>
    </row>
    <row r="80" spans="2:4" ht="15">
      <c r="B80" s="4">
        <f>AVERAGE(B73:B78)</f>
        <v>8</v>
      </c>
      <c r="C80" s="4">
        <f>AVERAGE(C73:C78)</f>
        <v>6</v>
      </c>
      <c r="D80" s="4">
        <f>AVERAGE(D73:D78)</f>
        <v>4</v>
      </c>
    </row>
    <row r="81" spans="2:9" ht="12.75">
      <c r="B81" t="s">
        <v>54</v>
      </c>
      <c r="C81">
        <f>VAR(B80:D80)</f>
        <v>4</v>
      </c>
      <c r="E81" t="s">
        <v>105</v>
      </c>
      <c r="I81" t="s">
        <v>58</v>
      </c>
    </row>
    <row r="82" ht="12.75">
      <c r="I82" t="s">
        <v>59</v>
      </c>
    </row>
    <row r="83" spans="2:3" ht="15">
      <c r="B83" s="2" t="s">
        <v>72</v>
      </c>
      <c r="C83" s="2"/>
    </row>
    <row r="86" spans="2:9" ht="12.75">
      <c r="B86" s="63" t="s">
        <v>60</v>
      </c>
      <c r="C86" s="64"/>
      <c r="D86" s="64"/>
      <c r="E86" s="63" t="s">
        <v>64</v>
      </c>
      <c r="F86" s="67"/>
      <c r="G86" s="147" t="s">
        <v>65</v>
      </c>
      <c r="H86" s="67"/>
      <c r="I86" s="149" t="s">
        <v>66</v>
      </c>
    </row>
    <row r="87" spans="2:9" ht="12.75">
      <c r="B87" s="65"/>
      <c r="C87" s="66"/>
      <c r="D87" s="66"/>
      <c r="E87" s="65"/>
      <c r="F87" s="70"/>
      <c r="G87" s="148"/>
      <c r="H87" s="70"/>
      <c r="I87" s="150"/>
    </row>
    <row r="88" spans="2:9" ht="12.75">
      <c r="B88" s="63"/>
      <c r="C88" s="64"/>
      <c r="D88" s="64"/>
      <c r="E88" s="63"/>
      <c r="F88" s="67"/>
      <c r="G88" s="63"/>
      <c r="H88" s="67"/>
      <c r="I88" s="67"/>
    </row>
    <row r="89" spans="2:9" ht="12.75">
      <c r="B89" s="68" t="s">
        <v>61</v>
      </c>
      <c r="C89" s="53"/>
      <c r="D89" s="53"/>
      <c r="E89" s="68">
        <v>48</v>
      </c>
      <c r="F89" s="69"/>
      <c r="G89" s="68">
        <v>2</v>
      </c>
      <c r="H89" s="69"/>
      <c r="I89" s="69">
        <v>24</v>
      </c>
    </row>
    <row r="90" spans="2:9" ht="12.75">
      <c r="B90" s="63"/>
      <c r="C90" s="64"/>
      <c r="D90" s="64"/>
      <c r="E90" s="63"/>
      <c r="F90" s="67"/>
      <c r="G90" s="63"/>
      <c r="H90" s="67"/>
      <c r="I90" s="67"/>
    </row>
    <row r="91" spans="2:9" ht="12.75">
      <c r="B91" s="68" t="s">
        <v>63</v>
      </c>
      <c r="C91" s="53"/>
      <c r="D91" s="53"/>
      <c r="E91" s="68">
        <v>58</v>
      </c>
      <c r="F91" s="69"/>
      <c r="G91" s="68">
        <v>15</v>
      </c>
      <c r="H91" s="69"/>
      <c r="I91" s="69">
        <v>3.87</v>
      </c>
    </row>
    <row r="92" spans="2:9" ht="12.75">
      <c r="B92" s="63"/>
      <c r="C92" s="64"/>
      <c r="D92" s="64"/>
      <c r="E92" s="63"/>
      <c r="F92" s="67"/>
      <c r="G92" s="63"/>
      <c r="H92" s="67"/>
      <c r="I92" s="67"/>
    </row>
    <row r="93" spans="2:9" ht="12.75">
      <c r="B93" s="68" t="s">
        <v>67</v>
      </c>
      <c r="C93" s="53"/>
      <c r="D93" s="53"/>
      <c r="E93" s="68">
        <v>106</v>
      </c>
      <c r="F93" s="69"/>
      <c r="G93" s="68">
        <v>17</v>
      </c>
      <c r="H93" s="69"/>
      <c r="I93" s="69"/>
    </row>
    <row r="94" spans="2:9" ht="12.75">
      <c r="B94" s="65"/>
      <c r="C94" s="66"/>
      <c r="D94" s="66"/>
      <c r="E94" s="65"/>
      <c r="F94" s="70"/>
      <c r="G94" s="65"/>
      <c r="H94" s="70"/>
      <c r="I94" s="70"/>
    </row>
    <row r="97" spans="2:3" ht="15.75">
      <c r="B97" t="s">
        <v>68</v>
      </c>
      <c r="C97" t="s">
        <v>69</v>
      </c>
    </row>
    <row r="98" spans="2:3" ht="15.75">
      <c r="B98" t="s">
        <v>68</v>
      </c>
      <c r="C98" s="71">
        <f>24/3.87</f>
        <v>6.201550387596899</v>
      </c>
    </row>
    <row r="100" spans="2:4" ht="15.75">
      <c r="B100" s="146" t="s">
        <v>70</v>
      </c>
      <c r="C100" s="146"/>
      <c r="D100" s="72">
        <v>3.68</v>
      </c>
    </row>
    <row r="101" spans="2:4" ht="25.5" customHeight="1">
      <c r="B101" s="146" t="s">
        <v>71</v>
      </c>
      <c r="C101" s="146"/>
      <c r="D101" s="72">
        <v>6.36</v>
      </c>
    </row>
  </sheetData>
  <mergeCells count="11">
    <mergeCell ref="B100:C100"/>
    <mergeCell ref="B101:C101"/>
    <mergeCell ref="E72:G72"/>
    <mergeCell ref="H72:J72"/>
    <mergeCell ref="G86:G87"/>
    <mergeCell ref="I86:I87"/>
    <mergeCell ref="E41:G41"/>
    <mergeCell ref="H41:J41"/>
    <mergeCell ref="E56:G56"/>
    <mergeCell ref="H56:J56"/>
    <mergeCell ref="J53:K53"/>
  </mergeCells>
  <printOptions/>
  <pageMargins left="0.75" right="0.4" top="0.61" bottom="0.5" header="0.492125985" footer="0.492125985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showGridLines="0" workbookViewId="0" topLeftCell="A1">
      <selection activeCell="E15" sqref="E15"/>
    </sheetView>
  </sheetViews>
  <sheetFormatPr defaultColWidth="9.140625" defaultRowHeight="12.75"/>
  <cols>
    <col min="1" max="1" width="12.28125" style="0" customWidth="1"/>
    <col min="3" max="3" width="10.28125" style="0" customWidth="1"/>
    <col min="5" max="5" width="10.8515625" style="0" customWidth="1"/>
    <col min="6" max="6" width="11.421875" style="0" customWidth="1"/>
    <col min="8" max="8" width="9.57421875" style="0" bestFit="1" customWidth="1"/>
  </cols>
  <sheetData>
    <row r="1" spans="1:4" ht="31.5" customHeight="1">
      <c r="A1" s="90" t="s">
        <v>117</v>
      </c>
      <c r="B1" s="92">
        <v>1</v>
      </c>
      <c r="C1" s="92">
        <v>2</v>
      </c>
      <c r="D1" s="92">
        <v>3</v>
      </c>
    </row>
    <row r="2" spans="1:9" ht="33" customHeight="1">
      <c r="A2" s="90" t="s">
        <v>125</v>
      </c>
      <c r="B2" s="89" t="s">
        <v>0</v>
      </c>
      <c r="C2" s="89" t="s">
        <v>1</v>
      </c>
      <c r="D2" s="89" t="s">
        <v>2</v>
      </c>
      <c r="E2" s="61" t="s">
        <v>67</v>
      </c>
      <c r="F2" s="3" t="s">
        <v>106</v>
      </c>
      <c r="G2" s="3" t="s">
        <v>107</v>
      </c>
      <c r="H2" s="3" t="s">
        <v>108</v>
      </c>
      <c r="I2" s="61" t="s">
        <v>67</v>
      </c>
    </row>
    <row r="3" spans="1:9" ht="15">
      <c r="A3" s="92">
        <v>1</v>
      </c>
      <c r="B3" s="81">
        <v>10</v>
      </c>
      <c r="C3" s="81">
        <v>8</v>
      </c>
      <c r="D3" s="81">
        <v>6</v>
      </c>
      <c r="E3" s="1">
        <f aca="true" t="shared" si="0" ref="E3:E8">SUM(B3:D3)</f>
        <v>24</v>
      </c>
      <c r="F3" s="1">
        <f aca="true" t="shared" si="1" ref="F3:F8">B3*B3</f>
        <v>100</v>
      </c>
      <c r="G3" s="1">
        <f aca="true" t="shared" si="2" ref="G3:H8">C3*C3</f>
        <v>64</v>
      </c>
      <c r="H3" s="1">
        <f t="shared" si="2"/>
        <v>36</v>
      </c>
      <c r="I3" s="1">
        <f aca="true" t="shared" si="3" ref="I3:I8">SUM(F3:H3)</f>
        <v>200</v>
      </c>
    </row>
    <row r="4" spans="1:9" ht="15">
      <c r="A4" s="92">
        <v>2</v>
      </c>
      <c r="B4" s="81">
        <v>9</v>
      </c>
      <c r="C4" s="81">
        <v>6</v>
      </c>
      <c r="D4" s="81">
        <v>7</v>
      </c>
      <c r="E4" s="1">
        <f t="shared" si="0"/>
        <v>22</v>
      </c>
      <c r="F4" s="1">
        <f t="shared" si="1"/>
        <v>81</v>
      </c>
      <c r="G4" s="1">
        <f t="shared" si="2"/>
        <v>36</v>
      </c>
      <c r="H4" s="1">
        <f t="shared" si="2"/>
        <v>49</v>
      </c>
      <c r="I4" s="1">
        <f t="shared" si="3"/>
        <v>166</v>
      </c>
    </row>
    <row r="5" spans="1:9" ht="15">
      <c r="A5" s="92">
        <v>3</v>
      </c>
      <c r="B5" s="81">
        <v>9</v>
      </c>
      <c r="C5" s="81">
        <v>8</v>
      </c>
      <c r="D5" s="81">
        <v>4</v>
      </c>
      <c r="E5" s="1">
        <f t="shared" si="0"/>
        <v>21</v>
      </c>
      <c r="F5" s="1">
        <f t="shared" si="1"/>
        <v>81</v>
      </c>
      <c r="G5" s="1">
        <f t="shared" si="2"/>
        <v>64</v>
      </c>
      <c r="H5" s="1">
        <f t="shared" si="2"/>
        <v>16</v>
      </c>
      <c r="I5" s="1">
        <f t="shared" si="3"/>
        <v>161</v>
      </c>
    </row>
    <row r="6" spans="1:9" ht="15">
      <c r="A6" s="92">
        <v>4</v>
      </c>
      <c r="B6" s="81">
        <v>8</v>
      </c>
      <c r="C6" s="81">
        <v>6</v>
      </c>
      <c r="D6" s="81">
        <v>3</v>
      </c>
      <c r="E6" s="1">
        <f t="shared" si="0"/>
        <v>17</v>
      </c>
      <c r="F6" s="1">
        <f t="shared" si="1"/>
        <v>64</v>
      </c>
      <c r="G6" s="1">
        <f t="shared" si="2"/>
        <v>36</v>
      </c>
      <c r="H6" s="1">
        <f t="shared" si="2"/>
        <v>9</v>
      </c>
      <c r="I6" s="1">
        <f t="shared" si="3"/>
        <v>109</v>
      </c>
    </row>
    <row r="7" spans="1:9" ht="15">
      <c r="A7" s="92">
        <v>5</v>
      </c>
      <c r="B7" s="81">
        <v>7</v>
      </c>
      <c r="C7" s="81">
        <v>3</v>
      </c>
      <c r="D7" s="81">
        <v>1</v>
      </c>
      <c r="E7" s="1">
        <f t="shared" si="0"/>
        <v>11</v>
      </c>
      <c r="F7" s="1">
        <f t="shared" si="1"/>
        <v>49</v>
      </c>
      <c r="G7" s="1">
        <f t="shared" si="2"/>
        <v>9</v>
      </c>
      <c r="H7" s="1">
        <f t="shared" si="2"/>
        <v>1</v>
      </c>
      <c r="I7" s="1">
        <f t="shared" si="3"/>
        <v>59</v>
      </c>
    </row>
    <row r="8" spans="1:9" ht="15">
      <c r="A8" s="92">
        <v>6</v>
      </c>
      <c r="B8" s="84">
        <v>5</v>
      </c>
      <c r="C8" s="84">
        <v>5</v>
      </c>
      <c r="D8" s="84">
        <v>3</v>
      </c>
      <c r="E8" s="1">
        <f t="shared" si="0"/>
        <v>13</v>
      </c>
      <c r="F8" s="1">
        <f t="shared" si="1"/>
        <v>25</v>
      </c>
      <c r="G8" s="1">
        <f t="shared" si="2"/>
        <v>25</v>
      </c>
      <c r="H8" s="1">
        <f t="shared" si="2"/>
        <v>9</v>
      </c>
      <c r="I8" s="1">
        <f t="shared" si="3"/>
        <v>59</v>
      </c>
    </row>
    <row r="9" spans="1:9" ht="12.75">
      <c r="A9" s="1" t="s">
        <v>115</v>
      </c>
      <c r="B9" s="1">
        <f>SUM(B3:B8)</f>
        <v>48</v>
      </c>
      <c r="C9" s="1">
        <f aca="true" t="shared" si="4" ref="C9:E10">SUM(C3:C8)</f>
        <v>36</v>
      </c>
      <c r="D9" s="1">
        <f t="shared" si="4"/>
        <v>24</v>
      </c>
      <c r="E9" s="1">
        <f t="shared" si="4"/>
        <v>108</v>
      </c>
      <c r="F9" s="1">
        <f>SUM(F3:F8)</f>
        <v>400</v>
      </c>
      <c r="G9" s="1">
        <f>SUM(G3:G8)</f>
        <v>234</v>
      </c>
      <c r="H9" s="1">
        <f>SUM(H3:H8)</f>
        <v>120</v>
      </c>
      <c r="I9" s="1">
        <f>SUM(I3:I8)</f>
        <v>754</v>
      </c>
    </row>
    <row r="10" spans="1:5" ht="14.25">
      <c r="A10" s="1" t="s">
        <v>116</v>
      </c>
      <c r="B10" s="1">
        <f>B9*B9</f>
        <v>2304</v>
      </c>
      <c r="C10" s="1">
        <f>C9*C9</f>
        <v>1296</v>
      </c>
      <c r="D10" s="1">
        <f>D9*D9</f>
        <v>576</v>
      </c>
      <c r="E10" s="1">
        <f t="shared" si="4"/>
        <v>192</v>
      </c>
    </row>
    <row r="11" spans="1:5" ht="16.5">
      <c r="A11" s="1" t="s">
        <v>126</v>
      </c>
      <c r="B11" s="61">
        <v>6</v>
      </c>
      <c r="C11" s="61">
        <v>6</v>
      </c>
      <c r="D11" s="61">
        <v>6</v>
      </c>
      <c r="E11" s="53"/>
    </row>
    <row r="12" spans="1:5" ht="15">
      <c r="A12" s="1" t="s">
        <v>118</v>
      </c>
      <c r="B12" s="61">
        <f>B10/B11</f>
        <v>384</v>
      </c>
      <c r="C12" s="61">
        <f>C10/C11</f>
        <v>216</v>
      </c>
      <c r="D12" s="61">
        <f>D10/D11</f>
        <v>96</v>
      </c>
      <c r="E12" s="1">
        <f>SUM(B12:D12)</f>
        <v>696</v>
      </c>
    </row>
    <row r="13" spans="1:5" ht="15">
      <c r="A13" s="53"/>
      <c r="B13" s="83"/>
      <c r="C13" s="83"/>
      <c r="D13" s="83"/>
      <c r="E13" s="53"/>
    </row>
    <row r="14" spans="2:3" ht="12.75">
      <c r="B14" t="s">
        <v>111</v>
      </c>
      <c r="C14" t="s">
        <v>110</v>
      </c>
    </row>
    <row r="15" ht="12.75">
      <c r="B15" t="s">
        <v>109</v>
      </c>
    </row>
    <row r="19" spans="2:4" ht="14.25">
      <c r="B19" s="151" t="s">
        <v>112</v>
      </c>
      <c r="C19" s="151"/>
      <c r="D19" s="72">
        <f>I9-(E9*E9)/18</f>
        <v>106</v>
      </c>
    </row>
    <row r="21" ht="12.75">
      <c r="B21" t="s">
        <v>113</v>
      </c>
    </row>
    <row r="25" spans="2:6" ht="14.25">
      <c r="B25" s="152" t="s">
        <v>114</v>
      </c>
      <c r="C25" s="152"/>
      <c r="D25" s="152"/>
      <c r="E25" s="152"/>
      <c r="F25" s="72">
        <f>B12+C12+D12+-E9*E9/18</f>
        <v>48</v>
      </c>
    </row>
    <row r="27" ht="12.75">
      <c r="B27" t="s">
        <v>119</v>
      </c>
    </row>
    <row r="29" spans="2:5" ht="12.75">
      <c r="B29" s="151" t="s">
        <v>120</v>
      </c>
      <c r="C29" s="151"/>
      <c r="D29" s="151"/>
      <c r="E29" s="72">
        <f>106-48</f>
        <v>58</v>
      </c>
    </row>
    <row r="31" ht="13.5" thickBot="1">
      <c r="B31" t="s">
        <v>79</v>
      </c>
    </row>
    <row r="32" spans="2:9" ht="15.75">
      <c r="B32" s="153" t="s">
        <v>80</v>
      </c>
      <c r="C32" s="153"/>
      <c r="D32" s="75" t="s">
        <v>39</v>
      </c>
      <c r="E32" s="75" t="s">
        <v>81</v>
      </c>
      <c r="F32" s="75" t="s">
        <v>82</v>
      </c>
      <c r="G32" s="75" t="s">
        <v>124</v>
      </c>
      <c r="H32" s="75" t="s">
        <v>85</v>
      </c>
      <c r="I32" s="75"/>
    </row>
    <row r="33" spans="2:8" ht="12.75">
      <c r="B33" s="154" t="s">
        <v>86</v>
      </c>
      <c r="C33" s="154"/>
      <c r="D33" s="73" t="s">
        <v>40</v>
      </c>
      <c r="E33" s="73" t="s">
        <v>121</v>
      </c>
      <c r="H33" s="73"/>
    </row>
    <row r="34" spans="2:9" ht="12.75">
      <c r="B34" s="85"/>
      <c r="C34" s="85"/>
      <c r="D34" s="73"/>
      <c r="E34" s="73"/>
      <c r="F34" s="73"/>
      <c r="G34" s="73"/>
      <c r="H34" s="73"/>
      <c r="I34" s="73"/>
    </row>
    <row r="35" spans="2:9" ht="12.75">
      <c r="B35" s="85"/>
      <c r="C35" s="85"/>
      <c r="D35" s="73"/>
      <c r="E35" s="73"/>
      <c r="F35" s="73"/>
      <c r="G35" s="73"/>
      <c r="H35" s="73"/>
      <c r="I35" s="73"/>
    </row>
    <row r="36" spans="2:9" ht="12.75">
      <c r="B36" s="154" t="s">
        <v>62</v>
      </c>
      <c r="C36" s="154"/>
      <c r="D36" s="73" t="s">
        <v>41</v>
      </c>
      <c r="E36" s="73" t="s">
        <v>123</v>
      </c>
      <c r="G36" s="73"/>
      <c r="H36" s="73"/>
      <c r="I36" s="73"/>
    </row>
    <row r="37" spans="2:9" ht="12.75">
      <c r="B37" s="85"/>
      <c r="C37" s="85"/>
      <c r="D37" s="73"/>
      <c r="E37" s="73"/>
      <c r="F37" s="73"/>
      <c r="G37" s="73"/>
      <c r="H37" s="73"/>
      <c r="I37" s="73"/>
    </row>
    <row r="38" spans="2:9" ht="12.75">
      <c r="B38" s="73"/>
      <c r="D38" s="73"/>
      <c r="E38" s="73"/>
      <c r="F38" s="73"/>
      <c r="G38" s="73"/>
      <c r="H38" s="73"/>
      <c r="I38" s="73"/>
    </row>
    <row r="39" spans="2:9" ht="13.5" thickBot="1">
      <c r="B39" s="74" t="s">
        <v>67</v>
      </c>
      <c r="C39" s="56"/>
      <c r="D39" s="74" t="s">
        <v>30</v>
      </c>
      <c r="E39" s="74" t="s">
        <v>122</v>
      </c>
      <c r="F39" s="74"/>
      <c r="G39" s="74"/>
      <c r="H39" s="74"/>
      <c r="I39" s="74"/>
    </row>
    <row r="41" ht="13.5" thickBot="1">
      <c r="B41" t="s">
        <v>79</v>
      </c>
    </row>
    <row r="42" spans="2:9" ht="15.75">
      <c r="B42" s="153" t="s">
        <v>80</v>
      </c>
      <c r="C42" s="153"/>
      <c r="D42" s="75" t="s">
        <v>39</v>
      </c>
      <c r="E42" s="75" t="s">
        <v>81</v>
      </c>
      <c r="F42" s="75" t="s">
        <v>82</v>
      </c>
      <c r="G42" s="75" t="s">
        <v>124</v>
      </c>
      <c r="H42" s="75" t="s">
        <v>84</v>
      </c>
      <c r="I42" s="75" t="s">
        <v>85</v>
      </c>
    </row>
    <row r="43" spans="2:9" ht="12.75">
      <c r="B43" s="154" t="s">
        <v>86</v>
      </c>
      <c r="C43" s="154"/>
      <c r="D43" s="73">
        <v>48</v>
      </c>
      <c r="E43" s="73">
        <v>2</v>
      </c>
      <c r="F43" s="73">
        <v>24</v>
      </c>
      <c r="G43" s="86">
        <v>6.206896551724138</v>
      </c>
      <c r="H43" s="87">
        <v>0.010862154161786918</v>
      </c>
      <c r="I43" s="88">
        <v>6.358845894283149</v>
      </c>
    </row>
    <row r="44" spans="2:9" ht="12.75">
      <c r="B44" s="154" t="s">
        <v>62</v>
      </c>
      <c r="C44" s="154"/>
      <c r="D44" s="73">
        <v>58</v>
      </c>
      <c r="E44" s="73">
        <v>15</v>
      </c>
      <c r="F44" s="86">
        <v>3.8666666666666667</v>
      </c>
      <c r="G44" s="73"/>
      <c r="H44" s="73"/>
      <c r="I44" s="73"/>
    </row>
    <row r="45" spans="2:9" ht="12.75">
      <c r="B45" s="73"/>
      <c r="D45" s="73"/>
      <c r="E45" s="73"/>
      <c r="F45" s="73"/>
      <c r="G45" s="73"/>
      <c r="H45" s="73"/>
      <c r="I45" s="73"/>
    </row>
    <row r="46" spans="2:9" ht="13.5" thickBot="1">
      <c r="B46" s="74" t="s">
        <v>67</v>
      </c>
      <c r="C46" s="56"/>
      <c r="D46" s="74">
        <v>106</v>
      </c>
      <c r="E46" s="74">
        <v>17</v>
      </c>
      <c r="F46" s="74"/>
      <c r="G46" s="74"/>
      <c r="H46" s="74"/>
      <c r="I46" s="74"/>
    </row>
    <row r="49" ht="18">
      <c r="B49" s="91" t="s">
        <v>127</v>
      </c>
    </row>
    <row r="52" spans="2:4" ht="12.75">
      <c r="B52" s="97" t="s">
        <v>2</v>
      </c>
      <c r="C52" s="97" t="s">
        <v>1</v>
      </c>
      <c r="D52" s="97" t="s">
        <v>0</v>
      </c>
    </row>
    <row r="53" spans="2:4" ht="15">
      <c r="B53" s="98">
        <v>4</v>
      </c>
      <c r="C53" s="98">
        <v>6</v>
      </c>
      <c r="D53" s="98">
        <v>8</v>
      </c>
    </row>
    <row r="54" ht="38.25" customHeight="1"/>
    <row r="56" spans="4:5" ht="12.75">
      <c r="D56" s="80"/>
      <c r="E56" s="94">
        <f>SQRT(D44/6)</f>
        <v>3.1091263510296048</v>
      </c>
    </row>
    <row r="61" ht="15.75">
      <c r="B61" s="95" t="s">
        <v>128</v>
      </c>
    </row>
    <row r="62" ht="15.75">
      <c r="B62" s="95" t="s">
        <v>129</v>
      </c>
    </row>
    <row r="64" spans="4:6" ht="15.75">
      <c r="D64" s="80" t="s">
        <v>130</v>
      </c>
      <c r="E64" t="s">
        <v>132</v>
      </c>
      <c r="F64" s="96">
        <f>3.014*E56</f>
        <v>9.370906822003228</v>
      </c>
    </row>
    <row r="65" ht="12.75">
      <c r="F65" s="96"/>
    </row>
    <row r="66" spans="4:6" ht="15.75">
      <c r="D66" s="80" t="s">
        <v>131</v>
      </c>
      <c r="E66" t="s">
        <v>133</v>
      </c>
      <c r="F66" s="96">
        <f>3.16*E56</f>
        <v>9.824839269253552</v>
      </c>
    </row>
    <row r="69" spans="2:3" ht="12.75">
      <c r="B69" s="97" t="s">
        <v>0</v>
      </c>
      <c r="C69" s="97" t="s">
        <v>2</v>
      </c>
    </row>
    <row r="70" spans="2:5" ht="16.5">
      <c r="B70" s="98">
        <v>8</v>
      </c>
      <c r="C70" s="98">
        <v>4</v>
      </c>
      <c r="D70" s="4">
        <f>B70-C70</f>
        <v>4</v>
      </c>
      <c r="E70" t="s">
        <v>134</v>
      </c>
    </row>
    <row r="71" ht="15">
      <c r="D71" s="4"/>
    </row>
    <row r="72" spans="2:4" ht="15">
      <c r="B72" s="97" t="s">
        <v>1</v>
      </c>
      <c r="C72" s="97" t="s">
        <v>2</v>
      </c>
      <c r="D72" s="4"/>
    </row>
    <row r="73" spans="2:5" ht="16.5">
      <c r="B73" s="98">
        <v>6</v>
      </c>
      <c r="C73" s="98">
        <v>4</v>
      </c>
      <c r="D73" s="4">
        <f>B73-C73</f>
        <v>2</v>
      </c>
      <c r="E73" t="s">
        <v>135</v>
      </c>
    </row>
  </sheetData>
  <mergeCells count="9">
    <mergeCell ref="B44:C44"/>
    <mergeCell ref="B33:C33"/>
    <mergeCell ref="B36:C36"/>
    <mergeCell ref="B42:C42"/>
    <mergeCell ref="B43:C43"/>
    <mergeCell ref="B19:C19"/>
    <mergeCell ref="B25:E25"/>
    <mergeCell ref="B29:D29"/>
    <mergeCell ref="B32:C32"/>
  </mergeCells>
  <printOptions/>
  <pageMargins left="0.75" right="0.75" top="1" bottom="1" header="0.492125985" footer="0.492125985"/>
  <pageSetup horizontalDpi="300" verticalDpi="300" orientation="portrait" paperSize="9" scale="95" r:id="rId14"/>
  <rowBreaks count="1" manualBreakCount="1">
    <brk id="48" max="255" man="1"/>
  </rowBreaks>
  <legacyDrawing r:id="rId13"/>
  <oleObjects>
    <oleObject progId="Equation.3" shapeId="225708" r:id="rId1"/>
    <oleObject progId="Equation.3" shapeId="238105" r:id="rId2"/>
    <oleObject progId="Equation.3" shapeId="273040" r:id="rId3"/>
    <oleObject progId="Equation.3" shapeId="275384" r:id="rId4"/>
    <oleObject progId="Equation.3" shapeId="277818" r:id="rId5"/>
    <oleObject progId="Equation.3" shapeId="320057" r:id="rId6"/>
    <oleObject progId="Equation.3" shapeId="370995" r:id="rId7"/>
    <oleObject progId="Equation.3" shapeId="378109" r:id="rId8"/>
    <oleObject progId="Equation.3" shapeId="381053" r:id="rId9"/>
    <oleObject progId="Equation.3" shapeId="400907" r:id="rId10"/>
    <oleObject progId="Equation.3" shapeId="421129" r:id="rId11"/>
    <oleObject progId="Equation.3" shapeId="421949" r:id="rId1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3:I27"/>
  <sheetViews>
    <sheetView workbookViewId="0" topLeftCell="A1">
      <selection activeCell="I19" sqref="I19"/>
    </sheetView>
  </sheetViews>
  <sheetFormatPr defaultColWidth="9.140625" defaultRowHeight="12.75"/>
  <sheetData>
    <row r="3" spans="2:6" ht="12.75"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2:6" ht="12.75">
      <c r="B4" s="1">
        <v>6</v>
      </c>
      <c r="C4" s="1">
        <v>1</v>
      </c>
      <c r="D4" s="59">
        <v>1</v>
      </c>
      <c r="E4" s="59" t="s">
        <v>194</v>
      </c>
      <c r="F4" s="59" t="s">
        <v>195</v>
      </c>
    </row>
    <row r="5" spans="2:6" ht="12.75">
      <c r="B5" s="1">
        <v>11</v>
      </c>
      <c r="C5" s="1">
        <v>2</v>
      </c>
      <c r="D5" s="1">
        <v>1</v>
      </c>
      <c r="E5" s="1" t="s">
        <v>141</v>
      </c>
      <c r="F5" s="1" t="s">
        <v>196</v>
      </c>
    </row>
    <row r="6" spans="2:6" ht="12.75">
      <c r="B6" s="1">
        <v>24</v>
      </c>
      <c r="C6" s="1">
        <v>3</v>
      </c>
      <c r="D6" s="1">
        <v>1</v>
      </c>
      <c r="E6" s="1" t="s">
        <v>197</v>
      </c>
      <c r="F6" s="1" t="s">
        <v>195</v>
      </c>
    </row>
    <row r="7" spans="2:6" ht="12.75">
      <c r="B7" s="1">
        <v>15</v>
      </c>
      <c r="C7" s="1">
        <v>4</v>
      </c>
      <c r="D7" s="1">
        <v>1</v>
      </c>
      <c r="E7" s="1" t="s">
        <v>197</v>
      </c>
      <c r="F7" s="1" t="s">
        <v>196</v>
      </c>
    </row>
    <row r="8" spans="2:6" ht="12.75">
      <c r="B8" s="1">
        <v>14</v>
      </c>
      <c r="C8" s="1">
        <v>5</v>
      </c>
      <c r="D8" s="1">
        <v>1</v>
      </c>
      <c r="E8" s="1" t="s">
        <v>194</v>
      </c>
      <c r="F8" s="1" t="s">
        <v>195</v>
      </c>
    </row>
    <row r="9" spans="2:6" ht="12.75">
      <c r="B9" s="1">
        <v>10</v>
      </c>
      <c r="C9" s="1">
        <v>6</v>
      </c>
      <c r="D9" s="1">
        <v>1</v>
      </c>
      <c r="E9" s="1" t="s">
        <v>140</v>
      </c>
      <c r="F9" s="1" t="s">
        <v>195</v>
      </c>
    </row>
    <row r="10" spans="2:6" ht="12.75">
      <c r="B10" s="1">
        <v>23</v>
      </c>
      <c r="C10" s="1">
        <v>7</v>
      </c>
      <c r="D10" s="1">
        <v>1</v>
      </c>
      <c r="E10" s="1" t="s">
        <v>197</v>
      </c>
      <c r="F10" s="1" t="s">
        <v>196</v>
      </c>
    </row>
    <row r="11" spans="2:6" ht="12.75">
      <c r="B11" s="1">
        <v>9</v>
      </c>
      <c r="C11" s="1">
        <v>8</v>
      </c>
      <c r="D11" s="1">
        <v>1</v>
      </c>
      <c r="E11" s="1" t="s">
        <v>140</v>
      </c>
      <c r="F11" s="1" t="s">
        <v>196</v>
      </c>
    </row>
    <row r="12" spans="2:6" ht="12.75">
      <c r="B12" s="1">
        <v>16</v>
      </c>
      <c r="C12" s="1">
        <v>9</v>
      </c>
      <c r="D12" s="1">
        <v>1</v>
      </c>
      <c r="E12" s="1" t="s">
        <v>197</v>
      </c>
      <c r="F12" s="1" t="s">
        <v>195</v>
      </c>
    </row>
    <row r="13" spans="2:6" ht="12.75">
      <c r="B13" s="1">
        <v>8</v>
      </c>
      <c r="C13" s="1">
        <v>10</v>
      </c>
      <c r="D13" s="59">
        <v>1</v>
      </c>
      <c r="E13" s="59" t="s">
        <v>197</v>
      </c>
      <c r="F13" s="59" t="s">
        <v>195</v>
      </c>
    </row>
    <row r="14" spans="2:6" ht="12.75">
      <c r="B14" s="1">
        <v>12</v>
      </c>
      <c r="C14" s="1">
        <v>11</v>
      </c>
      <c r="D14" s="1">
        <v>1</v>
      </c>
      <c r="E14" s="1" t="s">
        <v>141</v>
      </c>
      <c r="F14" s="1" t="s">
        <v>195</v>
      </c>
    </row>
    <row r="15" spans="2:6" ht="12.75">
      <c r="B15" s="1">
        <v>18</v>
      </c>
      <c r="C15" s="1">
        <v>12</v>
      </c>
      <c r="D15" s="1">
        <v>1</v>
      </c>
      <c r="E15" s="1" t="s">
        <v>140</v>
      </c>
      <c r="F15" s="1" t="s">
        <v>195</v>
      </c>
    </row>
    <row r="16" spans="2:6" ht="12.75">
      <c r="B16" s="1">
        <v>19</v>
      </c>
      <c r="C16" s="1">
        <v>13</v>
      </c>
      <c r="D16" s="1">
        <v>1</v>
      </c>
      <c r="E16" s="1" t="s">
        <v>141</v>
      </c>
      <c r="F16" s="1" t="s">
        <v>196</v>
      </c>
    </row>
    <row r="17" spans="2:6" ht="12.75">
      <c r="B17" s="1">
        <v>22</v>
      </c>
      <c r="C17" s="1">
        <v>14</v>
      </c>
      <c r="D17" s="1">
        <v>1</v>
      </c>
      <c r="E17" s="1" t="s">
        <v>194</v>
      </c>
      <c r="F17" s="1" t="s">
        <v>195</v>
      </c>
    </row>
    <row r="18" spans="2:6" ht="12.75">
      <c r="B18" s="1">
        <v>1</v>
      </c>
      <c r="C18" s="1">
        <v>15</v>
      </c>
      <c r="D18" s="59">
        <v>1</v>
      </c>
      <c r="E18" s="59" t="s">
        <v>140</v>
      </c>
      <c r="F18" s="59" t="s">
        <v>196</v>
      </c>
    </row>
    <row r="19" spans="2:9" ht="12.75">
      <c r="B19" s="1">
        <v>4</v>
      </c>
      <c r="C19" s="1">
        <v>16</v>
      </c>
      <c r="D19" s="59">
        <v>1</v>
      </c>
      <c r="E19" s="59" t="s">
        <v>141</v>
      </c>
      <c r="F19" s="59" t="s">
        <v>195</v>
      </c>
      <c r="I19">
        <v>7</v>
      </c>
    </row>
    <row r="20" spans="2:6" ht="12.75">
      <c r="B20" s="1">
        <v>3</v>
      </c>
      <c r="C20" s="1">
        <v>17</v>
      </c>
      <c r="D20" s="59">
        <v>1</v>
      </c>
      <c r="E20" s="59" t="s">
        <v>141</v>
      </c>
      <c r="F20" s="59" t="s">
        <v>196</v>
      </c>
    </row>
    <row r="21" spans="2:6" ht="12.75">
      <c r="B21" s="1">
        <v>7</v>
      </c>
      <c r="C21" s="1">
        <v>18</v>
      </c>
      <c r="D21" s="59">
        <v>1</v>
      </c>
      <c r="E21" s="59" t="s">
        <v>197</v>
      </c>
      <c r="F21" s="59" t="s">
        <v>196</v>
      </c>
    </row>
    <row r="22" spans="2:6" ht="12.75">
      <c r="B22" s="1">
        <v>5</v>
      </c>
      <c r="C22" s="1">
        <v>19</v>
      </c>
      <c r="D22" s="59">
        <v>1</v>
      </c>
      <c r="E22" s="59" t="s">
        <v>194</v>
      </c>
      <c r="F22" s="59" t="s">
        <v>196</v>
      </c>
    </row>
    <row r="23" spans="2:6" ht="12.75">
      <c r="B23" s="1">
        <v>20</v>
      </c>
      <c r="C23" s="1">
        <v>20</v>
      </c>
      <c r="D23" s="1">
        <v>1</v>
      </c>
      <c r="E23" s="1" t="s">
        <v>141</v>
      </c>
      <c r="F23" s="1" t="s">
        <v>195</v>
      </c>
    </row>
    <row r="24" spans="2:6" ht="12.75">
      <c r="B24" s="1">
        <v>13</v>
      </c>
      <c r="C24" s="1">
        <v>21</v>
      </c>
      <c r="D24" s="1">
        <v>1</v>
      </c>
      <c r="E24" s="1" t="s">
        <v>194</v>
      </c>
      <c r="F24" s="1" t="s">
        <v>196</v>
      </c>
    </row>
    <row r="25" spans="2:6" ht="12.75">
      <c r="B25" s="1">
        <v>2</v>
      </c>
      <c r="C25" s="1">
        <v>22</v>
      </c>
      <c r="D25" s="59">
        <v>1</v>
      </c>
      <c r="E25" s="59" t="s">
        <v>140</v>
      </c>
      <c r="F25" s="59" t="s">
        <v>195</v>
      </c>
    </row>
    <row r="26" spans="2:6" ht="12.75">
      <c r="B26" s="1">
        <v>17</v>
      </c>
      <c r="C26" s="1">
        <v>23</v>
      </c>
      <c r="D26" s="1">
        <v>1</v>
      </c>
      <c r="E26" s="1" t="s">
        <v>140</v>
      </c>
      <c r="F26" s="1" t="s">
        <v>196</v>
      </c>
    </row>
    <row r="27" spans="2:6" ht="12.75">
      <c r="B27" s="1">
        <v>21</v>
      </c>
      <c r="C27" s="1">
        <v>24</v>
      </c>
      <c r="D27" s="1">
        <v>1</v>
      </c>
      <c r="E27" s="1" t="s">
        <v>194</v>
      </c>
      <c r="F27" s="1" t="s">
        <v>196</v>
      </c>
    </row>
  </sheetData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showGridLines="0" workbookViewId="0" topLeftCell="A1">
      <selection activeCell="E8" sqref="E8"/>
    </sheetView>
  </sheetViews>
  <sheetFormatPr defaultColWidth="9.140625" defaultRowHeight="12.75"/>
  <cols>
    <col min="1" max="1" width="7.00390625" style="0" customWidth="1"/>
    <col min="3" max="3" width="14.7109375" style="0" bestFit="1" customWidth="1"/>
    <col min="4" max="4" width="10.421875" style="0" customWidth="1"/>
    <col min="5" max="5" width="12.7109375" style="0" customWidth="1"/>
    <col min="7" max="7" width="11.8515625" style="0" customWidth="1"/>
    <col min="8" max="8" width="11.7109375" style="0" customWidth="1"/>
    <col min="9" max="10" width="11.00390625" style="0" customWidth="1"/>
    <col min="11" max="11" width="9.57421875" style="0" bestFit="1" customWidth="1"/>
    <col min="12" max="12" width="8.28125" style="0" customWidth="1"/>
  </cols>
  <sheetData>
    <row r="1" spans="4:8" ht="25.5">
      <c r="D1" s="90" t="s">
        <v>137</v>
      </c>
      <c r="E1" s="92">
        <v>1</v>
      </c>
      <c r="F1" s="92">
        <v>2</v>
      </c>
      <c r="G1" s="92">
        <v>3</v>
      </c>
      <c r="H1" s="92">
        <v>4</v>
      </c>
    </row>
    <row r="2" spans="1:8" ht="25.5">
      <c r="A2" s="99" t="s">
        <v>136</v>
      </c>
      <c r="B2" s="105"/>
      <c r="D2" s="99" t="s">
        <v>139</v>
      </c>
      <c r="E2" s="104" t="s">
        <v>140</v>
      </c>
      <c r="F2" s="104" t="s">
        <v>141</v>
      </c>
      <c r="G2" s="104" t="s">
        <v>142</v>
      </c>
      <c r="H2" s="104" t="s">
        <v>143</v>
      </c>
    </row>
    <row r="3" spans="1:8" ht="25.5">
      <c r="A3" s="97">
        <v>1</v>
      </c>
      <c r="B3" s="123" t="s">
        <v>144</v>
      </c>
      <c r="C3" s="102" t="s">
        <v>138</v>
      </c>
      <c r="D3" s="99">
        <v>1</v>
      </c>
      <c r="E3" s="61">
        <v>65</v>
      </c>
      <c r="F3" s="61">
        <v>56</v>
      </c>
      <c r="G3" s="61">
        <v>58</v>
      </c>
      <c r="H3" s="61">
        <v>38</v>
      </c>
    </row>
    <row r="4" spans="1:8" ht="15">
      <c r="A4" s="100"/>
      <c r="B4" s="123"/>
      <c r="C4" s="103"/>
      <c r="D4" s="92">
        <v>2</v>
      </c>
      <c r="E4" s="61">
        <v>69</v>
      </c>
      <c r="F4" s="61">
        <v>49</v>
      </c>
      <c r="G4" s="61">
        <v>65</v>
      </c>
      <c r="H4" s="61">
        <v>30</v>
      </c>
    </row>
    <row r="5" spans="1:8" ht="15">
      <c r="A5" s="101"/>
      <c r="B5" s="123"/>
      <c r="C5" s="93"/>
      <c r="D5" s="92">
        <v>3</v>
      </c>
      <c r="E5" s="61">
        <v>73</v>
      </c>
      <c r="F5" s="61">
        <v>54</v>
      </c>
      <c r="G5" s="61">
        <v>57</v>
      </c>
      <c r="H5" s="61">
        <v>34</v>
      </c>
    </row>
    <row r="6" spans="1:8" ht="25.5">
      <c r="A6" s="97">
        <v>2</v>
      </c>
      <c r="B6" s="123" t="s">
        <v>145</v>
      </c>
      <c r="C6" s="102" t="s">
        <v>138</v>
      </c>
      <c r="D6" s="99">
        <v>1</v>
      </c>
      <c r="E6" s="61">
        <v>72</v>
      </c>
      <c r="F6" s="61">
        <v>73</v>
      </c>
      <c r="G6" s="61">
        <v>76</v>
      </c>
      <c r="H6" s="61">
        <v>71</v>
      </c>
    </row>
    <row r="7" spans="1:8" ht="15">
      <c r="A7" s="100"/>
      <c r="B7" s="123"/>
      <c r="C7" s="103"/>
      <c r="D7" s="92">
        <v>2</v>
      </c>
      <c r="E7" s="61">
        <v>79</v>
      </c>
      <c r="F7" s="61">
        <v>77</v>
      </c>
      <c r="G7" s="61">
        <v>69</v>
      </c>
      <c r="H7" s="61">
        <v>65</v>
      </c>
    </row>
    <row r="8" spans="1:8" ht="15">
      <c r="A8" s="101"/>
      <c r="B8" s="123"/>
      <c r="C8" s="93"/>
      <c r="D8" s="92">
        <v>3</v>
      </c>
      <c r="E8" s="61">
        <v>80</v>
      </c>
      <c r="F8" s="61">
        <v>69</v>
      </c>
      <c r="G8" s="61">
        <v>71</v>
      </c>
      <c r="H8" s="61">
        <v>62</v>
      </c>
    </row>
    <row r="11" spans="2:13" ht="12.75">
      <c r="B11" s="127" t="s">
        <v>140</v>
      </c>
      <c r="C11" s="127" t="s">
        <v>141</v>
      </c>
      <c r="D11" s="127" t="s">
        <v>142</v>
      </c>
      <c r="E11" s="127" t="s">
        <v>143</v>
      </c>
      <c r="F11" s="155" t="s">
        <v>30</v>
      </c>
      <c r="G11" s="155"/>
      <c r="H11" s="155"/>
      <c r="I11" s="155"/>
      <c r="J11" s="155" t="s">
        <v>30</v>
      </c>
      <c r="K11" s="155"/>
      <c r="L11" s="155"/>
      <c r="M11" s="155"/>
    </row>
    <row r="12" spans="1:13" ht="16.5">
      <c r="A12" s="123" t="s">
        <v>144</v>
      </c>
      <c r="B12" s="61">
        <v>65</v>
      </c>
      <c r="C12" s="61">
        <v>56</v>
      </c>
      <c r="D12" s="61">
        <v>58</v>
      </c>
      <c r="E12" s="61">
        <v>38</v>
      </c>
      <c r="F12" s="1" t="s">
        <v>198</v>
      </c>
      <c r="G12" s="128" t="s">
        <v>202</v>
      </c>
      <c r="H12" s="128" t="s">
        <v>202</v>
      </c>
      <c r="I12" s="128" t="s">
        <v>202</v>
      </c>
      <c r="J12" s="1">
        <f aca="true" t="shared" si="0" ref="J12:J17">(B12-$C$19)*(B12-$C$19)</f>
        <v>4</v>
      </c>
      <c r="K12" s="1">
        <f aca="true" t="shared" si="1" ref="K12:M17">(C12-$C$19)*(C12-$C$19)</f>
        <v>49</v>
      </c>
      <c r="L12" s="1">
        <f t="shared" si="1"/>
        <v>25</v>
      </c>
      <c r="M12" s="1">
        <f>(E12-$C$19)*(E12-$C$19)</f>
        <v>625</v>
      </c>
    </row>
    <row r="13" spans="1:13" ht="16.5">
      <c r="A13" s="123"/>
      <c r="B13" s="61">
        <v>69</v>
      </c>
      <c r="C13" s="61">
        <v>49</v>
      </c>
      <c r="D13" s="61">
        <v>65</v>
      </c>
      <c r="E13" s="61">
        <v>30</v>
      </c>
      <c r="F13" s="1" t="s">
        <v>199</v>
      </c>
      <c r="G13" s="128" t="s">
        <v>202</v>
      </c>
      <c r="H13" s="128" t="s">
        <v>202</v>
      </c>
      <c r="I13" s="128" t="s">
        <v>202</v>
      </c>
      <c r="J13" s="1">
        <f t="shared" si="0"/>
        <v>36</v>
      </c>
      <c r="K13" s="1">
        <f t="shared" si="1"/>
        <v>196</v>
      </c>
      <c r="L13" s="1">
        <f t="shared" si="1"/>
        <v>4</v>
      </c>
      <c r="M13" s="1">
        <f t="shared" si="1"/>
        <v>1089</v>
      </c>
    </row>
    <row r="14" spans="1:13" ht="16.5">
      <c r="A14" s="123"/>
      <c r="B14" s="61">
        <v>73</v>
      </c>
      <c r="C14" s="61">
        <v>54</v>
      </c>
      <c r="D14" s="61">
        <v>57</v>
      </c>
      <c r="E14" s="61">
        <v>34</v>
      </c>
      <c r="F14" s="1" t="s">
        <v>201</v>
      </c>
      <c r="G14" s="128" t="s">
        <v>202</v>
      </c>
      <c r="H14" s="128" t="s">
        <v>202</v>
      </c>
      <c r="I14" s="128" t="s">
        <v>202</v>
      </c>
      <c r="J14" s="1">
        <f t="shared" si="0"/>
        <v>100</v>
      </c>
      <c r="K14" s="1">
        <f t="shared" si="1"/>
        <v>81</v>
      </c>
      <c r="L14" s="1">
        <f t="shared" si="1"/>
        <v>36</v>
      </c>
      <c r="M14" s="1">
        <f t="shared" si="1"/>
        <v>841</v>
      </c>
    </row>
    <row r="15" spans="1:13" ht="16.5">
      <c r="A15" s="123" t="s">
        <v>145</v>
      </c>
      <c r="B15" s="61">
        <v>72</v>
      </c>
      <c r="C15" s="61">
        <v>73</v>
      </c>
      <c r="D15" s="61">
        <v>76</v>
      </c>
      <c r="E15" s="61">
        <v>71</v>
      </c>
      <c r="F15" s="128" t="s">
        <v>202</v>
      </c>
      <c r="G15" s="128" t="s">
        <v>202</v>
      </c>
      <c r="H15" s="128" t="s">
        <v>202</v>
      </c>
      <c r="I15" s="128" t="s">
        <v>202</v>
      </c>
      <c r="J15" s="1">
        <f t="shared" si="0"/>
        <v>81</v>
      </c>
      <c r="K15" s="1">
        <f t="shared" si="1"/>
        <v>100</v>
      </c>
      <c r="L15" s="1">
        <f t="shared" si="1"/>
        <v>169</v>
      </c>
      <c r="M15" s="1">
        <f t="shared" si="1"/>
        <v>64</v>
      </c>
    </row>
    <row r="16" spans="1:13" ht="16.5">
      <c r="A16" s="123"/>
      <c r="B16" s="61">
        <v>79</v>
      </c>
      <c r="C16" s="61">
        <v>77</v>
      </c>
      <c r="D16" s="61">
        <v>69</v>
      </c>
      <c r="E16" s="61">
        <v>65</v>
      </c>
      <c r="F16" s="128" t="s">
        <v>202</v>
      </c>
      <c r="G16" s="128" t="s">
        <v>202</v>
      </c>
      <c r="H16" s="128" t="s">
        <v>202</v>
      </c>
      <c r="I16" s="128" t="s">
        <v>202</v>
      </c>
      <c r="J16" s="1">
        <f t="shared" si="0"/>
        <v>256</v>
      </c>
      <c r="K16" s="1">
        <f t="shared" si="1"/>
        <v>196</v>
      </c>
      <c r="L16" s="1">
        <f t="shared" si="1"/>
        <v>36</v>
      </c>
      <c r="M16" s="1">
        <f t="shared" si="1"/>
        <v>4</v>
      </c>
    </row>
    <row r="17" spans="1:14" ht="16.5">
      <c r="A17" s="123"/>
      <c r="B17" s="61">
        <v>80</v>
      </c>
      <c r="C17" s="61">
        <v>69</v>
      </c>
      <c r="D17" s="61">
        <v>71</v>
      </c>
      <c r="E17" s="61">
        <v>62</v>
      </c>
      <c r="F17" s="128" t="s">
        <v>202</v>
      </c>
      <c r="G17" s="128" t="s">
        <v>202</v>
      </c>
      <c r="H17" s="128" t="s">
        <v>202</v>
      </c>
      <c r="I17" s="1" t="s">
        <v>200</v>
      </c>
      <c r="J17" s="1">
        <f t="shared" si="0"/>
        <v>289</v>
      </c>
      <c r="K17" s="1">
        <f t="shared" si="1"/>
        <v>36</v>
      </c>
      <c r="L17" s="1">
        <f t="shared" si="1"/>
        <v>64</v>
      </c>
      <c r="M17" s="1">
        <f t="shared" si="1"/>
        <v>1</v>
      </c>
      <c r="N17" s="59">
        <f>SUM(J12:M17)</f>
        <v>4382</v>
      </c>
    </row>
    <row r="19" ht="12.75">
      <c r="C19" s="72">
        <f>AVERAGE(B12:E17)</f>
        <v>63</v>
      </c>
    </row>
    <row r="21" ht="12.75" customHeight="1"/>
    <row r="22" spans="2:13" ht="12.75">
      <c r="B22" s="127" t="s">
        <v>140</v>
      </c>
      <c r="C22" s="127" t="s">
        <v>141</v>
      </c>
      <c r="D22" s="127" t="s">
        <v>142</v>
      </c>
      <c r="E22" s="127" t="s">
        <v>143</v>
      </c>
      <c r="F22" s="155" t="s">
        <v>160</v>
      </c>
      <c r="G22" s="155"/>
      <c r="H22" s="155"/>
      <c r="I22" s="155"/>
      <c r="J22" s="155" t="s">
        <v>30</v>
      </c>
      <c r="K22" s="155"/>
      <c r="L22" s="155"/>
      <c r="M22" s="155"/>
    </row>
    <row r="23" spans="1:13" ht="15">
      <c r="A23" s="123" t="s">
        <v>144</v>
      </c>
      <c r="B23" s="61">
        <v>65</v>
      </c>
      <c r="C23" s="61">
        <v>56</v>
      </c>
      <c r="D23" s="61">
        <v>58</v>
      </c>
      <c r="E23" s="61">
        <v>38</v>
      </c>
      <c r="F23" s="1" t="s">
        <v>201</v>
      </c>
      <c r="G23" s="1" t="s">
        <v>203</v>
      </c>
      <c r="H23" s="1" t="s">
        <v>204</v>
      </c>
      <c r="I23" s="1" t="s">
        <v>205</v>
      </c>
      <c r="J23" s="1">
        <f aca="true" t="shared" si="2" ref="J23:J28">(B$29-$C$19)*(B$29-$C$19)</f>
        <v>100</v>
      </c>
      <c r="K23" s="1">
        <f aca="true" t="shared" si="3" ref="K23:M28">(C$29-$C$19)*(C$29-$C$19)</f>
        <v>0</v>
      </c>
      <c r="L23" s="1">
        <f t="shared" si="3"/>
        <v>9</v>
      </c>
      <c r="M23" s="1">
        <f t="shared" si="3"/>
        <v>169</v>
      </c>
    </row>
    <row r="24" spans="1:13" ht="15">
      <c r="A24" s="123"/>
      <c r="B24" s="61">
        <v>69</v>
      </c>
      <c r="C24" s="61">
        <v>49</v>
      </c>
      <c r="D24" s="61">
        <v>65</v>
      </c>
      <c r="E24" s="61">
        <v>30</v>
      </c>
      <c r="F24" s="1" t="s">
        <v>201</v>
      </c>
      <c r="G24" s="1" t="s">
        <v>203</v>
      </c>
      <c r="H24" s="1" t="s">
        <v>204</v>
      </c>
      <c r="I24" s="1" t="s">
        <v>205</v>
      </c>
      <c r="J24" s="1">
        <f t="shared" si="2"/>
        <v>100</v>
      </c>
      <c r="K24" s="1">
        <f t="shared" si="3"/>
        <v>0</v>
      </c>
      <c r="L24" s="1">
        <f t="shared" si="3"/>
        <v>9</v>
      </c>
      <c r="M24" s="1">
        <f t="shared" si="3"/>
        <v>169</v>
      </c>
    </row>
    <row r="25" spans="1:13" ht="15">
      <c r="A25" s="123"/>
      <c r="B25" s="61">
        <v>73</v>
      </c>
      <c r="C25" s="61">
        <v>54</v>
      </c>
      <c r="D25" s="61">
        <v>57</v>
      </c>
      <c r="E25" s="61">
        <v>34</v>
      </c>
      <c r="F25" s="1" t="s">
        <v>201</v>
      </c>
      <c r="G25" s="1" t="s">
        <v>203</v>
      </c>
      <c r="H25" s="1" t="s">
        <v>204</v>
      </c>
      <c r="I25" s="1" t="s">
        <v>205</v>
      </c>
      <c r="J25" s="1">
        <f t="shared" si="2"/>
        <v>100</v>
      </c>
      <c r="K25" s="1">
        <f t="shared" si="3"/>
        <v>0</v>
      </c>
      <c r="L25" s="1">
        <f t="shared" si="3"/>
        <v>9</v>
      </c>
      <c r="M25" s="1">
        <f t="shared" si="3"/>
        <v>169</v>
      </c>
    </row>
    <row r="26" spans="1:13" ht="15">
      <c r="A26" s="123" t="s">
        <v>145</v>
      </c>
      <c r="B26" s="61">
        <v>72</v>
      </c>
      <c r="C26" s="61">
        <v>73</v>
      </c>
      <c r="D26" s="61">
        <v>76</v>
      </c>
      <c r="E26" s="61">
        <v>71</v>
      </c>
      <c r="F26" s="1" t="s">
        <v>201</v>
      </c>
      <c r="G26" s="1" t="s">
        <v>203</v>
      </c>
      <c r="H26" s="1" t="s">
        <v>204</v>
      </c>
      <c r="I26" s="1" t="s">
        <v>205</v>
      </c>
      <c r="J26" s="1">
        <f t="shared" si="2"/>
        <v>100</v>
      </c>
      <c r="K26" s="1">
        <f t="shared" si="3"/>
        <v>0</v>
      </c>
      <c r="L26" s="1">
        <f t="shared" si="3"/>
        <v>9</v>
      </c>
      <c r="M26" s="1">
        <f t="shared" si="3"/>
        <v>169</v>
      </c>
    </row>
    <row r="27" spans="1:13" ht="15">
      <c r="A27" s="123"/>
      <c r="B27" s="61">
        <v>79</v>
      </c>
      <c r="C27" s="61">
        <v>77</v>
      </c>
      <c r="D27" s="61">
        <v>69</v>
      </c>
      <c r="E27" s="61">
        <v>65</v>
      </c>
      <c r="F27" s="1" t="s">
        <v>201</v>
      </c>
      <c r="G27" s="1" t="s">
        <v>203</v>
      </c>
      <c r="H27" s="1" t="s">
        <v>204</v>
      </c>
      <c r="I27" s="1" t="s">
        <v>205</v>
      </c>
      <c r="J27" s="1">
        <f t="shared" si="2"/>
        <v>100</v>
      </c>
      <c r="K27" s="1">
        <f t="shared" si="3"/>
        <v>0</v>
      </c>
      <c r="L27" s="1">
        <f t="shared" si="3"/>
        <v>9</v>
      </c>
      <c r="M27" s="1">
        <f t="shared" si="3"/>
        <v>169</v>
      </c>
    </row>
    <row r="28" spans="1:14" ht="15">
      <c r="A28" s="123"/>
      <c r="B28" s="61">
        <v>80</v>
      </c>
      <c r="C28" s="61">
        <v>69</v>
      </c>
      <c r="D28" s="61">
        <v>71</v>
      </c>
      <c r="E28" s="61">
        <v>62</v>
      </c>
      <c r="F28" s="1" t="s">
        <v>201</v>
      </c>
      <c r="G28" s="1" t="s">
        <v>203</v>
      </c>
      <c r="H28" s="1" t="s">
        <v>204</v>
      </c>
      <c r="I28" s="1" t="s">
        <v>205</v>
      </c>
      <c r="J28" s="1">
        <f t="shared" si="2"/>
        <v>100</v>
      </c>
      <c r="K28" s="1">
        <f t="shared" si="3"/>
        <v>0</v>
      </c>
      <c r="L28" s="1">
        <f t="shared" si="3"/>
        <v>9</v>
      </c>
      <c r="M28" s="1">
        <f t="shared" si="3"/>
        <v>169</v>
      </c>
      <c r="N28" s="59">
        <f>SUM(J23:M28)</f>
        <v>1668</v>
      </c>
    </row>
    <row r="29" spans="1:5" ht="12.75">
      <c r="A29" s="1" t="s">
        <v>10</v>
      </c>
      <c r="B29" s="1">
        <f>AVERAGE(B23:B28)</f>
        <v>73</v>
      </c>
      <c r="C29" s="1">
        <f>AVERAGE(C23:C28)</f>
        <v>63</v>
      </c>
      <c r="D29" s="1">
        <f>AVERAGE(D23:D28)</f>
        <v>66</v>
      </c>
      <c r="E29" s="1">
        <f>AVERAGE(E23:E28)</f>
        <v>50</v>
      </c>
    </row>
    <row r="33" spans="2:14" ht="12.75">
      <c r="B33" s="127" t="s">
        <v>140</v>
      </c>
      <c r="C33" s="127" t="s">
        <v>141</v>
      </c>
      <c r="D33" s="127" t="s">
        <v>142</v>
      </c>
      <c r="E33" s="127" t="s">
        <v>143</v>
      </c>
      <c r="F33" s="127" t="s">
        <v>10</v>
      </c>
      <c r="G33" s="124" t="s">
        <v>161</v>
      </c>
      <c r="H33" s="125"/>
      <c r="I33" s="125"/>
      <c r="J33" s="126"/>
      <c r="K33" s="124" t="s">
        <v>161</v>
      </c>
      <c r="L33" s="125"/>
      <c r="M33" s="125"/>
      <c r="N33" s="126"/>
    </row>
    <row r="34" spans="1:14" ht="15">
      <c r="A34" s="123" t="s">
        <v>144</v>
      </c>
      <c r="B34" s="61">
        <v>65</v>
      </c>
      <c r="C34" s="61">
        <v>56</v>
      </c>
      <c r="D34" s="61">
        <v>58</v>
      </c>
      <c r="E34" s="61">
        <v>38</v>
      </c>
      <c r="F34" s="119"/>
      <c r="G34" s="1" t="s">
        <v>206</v>
      </c>
      <c r="H34" s="1" t="s">
        <v>206</v>
      </c>
      <c r="I34" s="1" t="s">
        <v>206</v>
      </c>
      <c r="J34" s="1" t="s">
        <v>206</v>
      </c>
      <c r="K34" s="1">
        <f>($F$35-$C$19)*($F$35-$C$19)</f>
        <v>81</v>
      </c>
      <c r="L34" s="1">
        <f aca="true" t="shared" si="4" ref="L34:N36">($F$35-$C$19)*($F$35-$C$19)</f>
        <v>81</v>
      </c>
      <c r="M34" s="1">
        <f t="shared" si="4"/>
        <v>81</v>
      </c>
      <c r="N34" s="1">
        <f t="shared" si="4"/>
        <v>81</v>
      </c>
    </row>
    <row r="35" spans="1:14" ht="15">
      <c r="A35" s="123"/>
      <c r="B35" s="61">
        <v>69</v>
      </c>
      <c r="C35" s="61">
        <v>49</v>
      </c>
      <c r="D35" s="61">
        <v>65</v>
      </c>
      <c r="E35" s="61">
        <v>30</v>
      </c>
      <c r="F35" s="120">
        <f>AVERAGE(B34:E36)</f>
        <v>54</v>
      </c>
      <c r="G35" s="1" t="s">
        <v>206</v>
      </c>
      <c r="H35" s="1" t="s">
        <v>206</v>
      </c>
      <c r="I35" s="1" t="s">
        <v>206</v>
      </c>
      <c r="J35" s="1" t="s">
        <v>206</v>
      </c>
      <c r="K35" s="1">
        <f>($F$35-$C$19)*($F$35-$C$19)</f>
        <v>81</v>
      </c>
      <c r="L35" s="1">
        <f t="shared" si="4"/>
        <v>81</v>
      </c>
      <c r="M35" s="1">
        <f t="shared" si="4"/>
        <v>81</v>
      </c>
      <c r="N35" s="1">
        <f t="shared" si="4"/>
        <v>81</v>
      </c>
    </row>
    <row r="36" spans="1:14" ht="15">
      <c r="A36" s="123"/>
      <c r="B36" s="61">
        <v>73</v>
      </c>
      <c r="C36" s="61">
        <v>54</v>
      </c>
      <c r="D36" s="61">
        <v>57</v>
      </c>
      <c r="E36" s="61">
        <v>34</v>
      </c>
      <c r="F36" s="121"/>
      <c r="G36" s="1" t="s">
        <v>206</v>
      </c>
      <c r="H36" s="1" t="s">
        <v>206</v>
      </c>
      <c r="I36" s="1" t="s">
        <v>206</v>
      </c>
      <c r="J36" s="1" t="s">
        <v>206</v>
      </c>
      <c r="K36" s="1">
        <f>($F$35-$C$19)*($F$35-$C$19)</f>
        <v>81</v>
      </c>
      <c r="L36" s="1">
        <f t="shared" si="4"/>
        <v>81</v>
      </c>
      <c r="M36" s="1">
        <f t="shared" si="4"/>
        <v>81</v>
      </c>
      <c r="N36" s="1">
        <f t="shared" si="4"/>
        <v>81</v>
      </c>
    </row>
    <row r="37" spans="1:14" ht="15">
      <c r="A37" s="123" t="s">
        <v>145</v>
      </c>
      <c r="B37" s="61">
        <v>72</v>
      </c>
      <c r="C37" s="61">
        <v>73</v>
      </c>
      <c r="D37" s="61">
        <v>76</v>
      </c>
      <c r="E37" s="61">
        <v>71</v>
      </c>
      <c r="F37" s="119"/>
      <c r="G37" s="1" t="s">
        <v>207</v>
      </c>
      <c r="H37" s="1" t="s">
        <v>207</v>
      </c>
      <c r="I37" s="1" t="s">
        <v>207</v>
      </c>
      <c r="J37" s="1" t="s">
        <v>207</v>
      </c>
      <c r="K37" s="1">
        <f>($F$38-$C$19)*($F$38-$C$19)</f>
        <v>81</v>
      </c>
      <c r="L37" s="1">
        <f aca="true" t="shared" si="5" ref="L37:N39">($F$38-$C$19)*($F$38-$C$19)</f>
        <v>81</v>
      </c>
      <c r="M37" s="1">
        <f t="shared" si="5"/>
        <v>81</v>
      </c>
      <c r="N37" s="1">
        <f t="shared" si="5"/>
        <v>81</v>
      </c>
    </row>
    <row r="38" spans="1:14" ht="15">
      <c r="A38" s="123"/>
      <c r="B38" s="61">
        <v>79</v>
      </c>
      <c r="C38" s="61">
        <v>77</v>
      </c>
      <c r="D38" s="61">
        <v>69</v>
      </c>
      <c r="E38" s="61">
        <v>65</v>
      </c>
      <c r="F38" s="120">
        <f>AVERAGE(B37:E39)</f>
        <v>72</v>
      </c>
      <c r="G38" s="1" t="s">
        <v>207</v>
      </c>
      <c r="H38" s="1" t="s">
        <v>207</v>
      </c>
      <c r="I38" s="1" t="s">
        <v>207</v>
      </c>
      <c r="J38" s="1" t="s">
        <v>207</v>
      </c>
      <c r="K38" s="1">
        <f>($F$38-$C$19)*($F$38-$C$19)</f>
        <v>81</v>
      </c>
      <c r="L38" s="1">
        <f t="shared" si="5"/>
        <v>81</v>
      </c>
      <c r="M38" s="1">
        <f t="shared" si="5"/>
        <v>81</v>
      </c>
      <c r="N38" s="1">
        <f t="shared" si="5"/>
        <v>81</v>
      </c>
    </row>
    <row r="39" spans="1:15" ht="15">
      <c r="A39" s="123"/>
      <c r="B39" s="61">
        <v>80</v>
      </c>
      <c r="C39" s="61">
        <v>69</v>
      </c>
      <c r="D39" s="61">
        <v>71</v>
      </c>
      <c r="E39" s="61">
        <v>62</v>
      </c>
      <c r="F39" s="121"/>
      <c r="G39" s="1" t="s">
        <v>207</v>
      </c>
      <c r="H39" s="1" t="s">
        <v>207</v>
      </c>
      <c r="I39" s="1" t="s">
        <v>207</v>
      </c>
      <c r="J39" s="1" t="s">
        <v>207</v>
      </c>
      <c r="K39" s="1">
        <f>($F$38-$C$19)*($F$38-$C$19)</f>
        <v>81</v>
      </c>
      <c r="L39" s="1">
        <f t="shared" si="5"/>
        <v>81</v>
      </c>
      <c r="M39" s="1">
        <f t="shared" si="5"/>
        <v>81</v>
      </c>
      <c r="N39" s="1">
        <f t="shared" si="5"/>
        <v>81</v>
      </c>
      <c r="O39" s="59">
        <f>SUM(K34:N39)</f>
        <v>1944</v>
      </c>
    </row>
    <row r="41" ht="12.75">
      <c r="N41" s="72"/>
    </row>
    <row r="45" spans="2:14" ht="27.75" customHeight="1">
      <c r="B45" s="127" t="s">
        <v>140</v>
      </c>
      <c r="C45" s="127" t="s">
        <v>141</v>
      </c>
      <c r="D45" s="127" t="s">
        <v>142</v>
      </c>
      <c r="E45" s="127" t="s">
        <v>143</v>
      </c>
      <c r="F45" s="1"/>
      <c r="G45" s="124" t="s">
        <v>165</v>
      </c>
      <c r="H45" s="125"/>
      <c r="I45" s="125"/>
      <c r="J45" s="126"/>
      <c r="K45" s="124" t="s">
        <v>165</v>
      </c>
      <c r="L45" s="125"/>
      <c r="M45" s="125"/>
      <c r="N45" s="126"/>
    </row>
    <row r="46" spans="1:14" ht="15">
      <c r="A46" s="123" t="s">
        <v>144</v>
      </c>
      <c r="B46" s="61">
        <v>65</v>
      </c>
      <c r="C46" s="61">
        <v>56</v>
      </c>
      <c r="D46" s="61">
        <v>58</v>
      </c>
      <c r="E46" s="61">
        <v>38</v>
      </c>
      <c r="F46" s="119"/>
      <c r="G46" s="129" t="s">
        <v>208</v>
      </c>
      <c r="H46" s="129" t="s">
        <v>209</v>
      </c>
      <c r="I46" s="129" t="s">
        <v>210</v>
      </c>
      <c r="J46" s="129" t="s">
        <v>211</v>
      </c>
      <c r="K46" s="1">
        <f>(B$49-B$54-$F$47+$C$19)*(B$49-B$54-$F$47+$C$19)</f>
        <v>25</v>
      </c>
      <c r="L46" s="1">
        <f aca="true" t="shared" si="6" ref="L46:N48">(C$49-C$54-$F$47+$C$19)*(C$49-C$54-$F$47+$C$19)</f>
        <v>1</v>
      </c>
      <c r="M46" s="1">
        <f t="shared" si="6"/>
        <v>9</v>
      </c>
      <c r="N46" s="1">
        <f t="shared" si="6"/>
        <v>49</v>
      </c>
    </row>
    <row r="47" spans="1:14" ht="15">
      <c r="A47" s="123"/>
      <c r="B47" s="61">
        <v>69</v>
      </c>
      <c r="C47" s="61">
        <v>49</v>
      </c>
      <c r="D47" s="61">
        <v>65</v>
      </c>
      <c r="E47" s="61">
        <v>30</v>
      </c>
      <c r="F47" s="120">
        <f>AVERAGE(B46:E48)</f>
        <v>54</v>
      </c>
      <c r="G47" s="129" t="s">
        <v>208</v>
      </c>
      <c r="H47" s="129" t="s">
        <v>209</v>
      </c>
      <c r="I47" s="129" t="s">
        <v>210</v>
      </c>
      <c r="J47" s="129" t="s">
        <v>211</v>
      </c>
      <c r="K47" s="1">
        <f>(B$49-B$54-$F$47+$C$19)*(B$49-B$54-$F$47+$C$19)</f>
        <v>25</v>
      </c>
      <c r="L47" s="1">
        <f t="shared" si="6"/>
        <v>1</v>
      </c>
      <c r="M47" s="1">
        <f t="shared" si="6"/>
        <v>9</v>
      </c>
      <c r="N47" s="1">
        <f t="shared" si="6"/>
        <v>49</v>
      </c>
    </row>
    <row r="48" spans="1:14" ht="15">
      <c r="A48" s="123"/>
      <c r="B48" s="61">
        <v>73</v>
      </c>
      <c r="C48" s="61">
        <v>54</v>
      </c>
      <c r="D48" s="61">
        <v>57</v>
      </c>
      <c r="E48" s="61">
        <v>34</v>
      </c>
      <c r="F48" s="121"/>
      <c r="G48" s="129" t="s">
        <v>208</v>
      </c>
      <c r="H48" s="129" t="s">
        <v>209</v>
      </c>
      <c r="I48" s="129" t="s">
        <v>210</v>
      </c>
      <c r="J48" s="129" t="s">
        <v>211</v>
      </c>
      <c r="K48" s="1">
        <f>(B$49-B$54-$F$47+$C$19)*(B$49-B$54-$F$47+$C$19)</f>
        <v>25</v>
      </c>
      <c r="L48" s="1">
        <f t="shared" si="6"/>
        <v>1</v>
      </c>
      <c r="M48" s="1">
        <f t="shared" si="6"/>
        <v>9</v>
      </c>
      <c r="N48" s="1">
        <f t="shared" si="6"/>
        <v>49</v>
      </c>
    </row>
    <row r="49" spans="2:14" ht="15">
      <c r="B49" s="61">
        <f>AVERAGE(B46:B48)</f>
        <v>69</v>
      </c>
      <c r="C49" s="61">
        <f>AVERAGE(C46:C48)</f>
        <v>53</v>
      </c>
      <c r="D49" s="61">
        <f>AVERAGE(D46:D48)</f>
        <v>60</v>
      </c>
      <c r="E49" s="131">
        <f>AVERAGE(E46:E48)</f>
        <v>34</v>
      </c>
      <c r="F49" s="132"/>
      <c r="G49" s="133"/>
      <c r="H49" s="133"/>
      <c r="I49" s="133"/>
      <c r="J49" s="133"/>
      <c r="K49" s="134"/>
      <c r="L49" s="134"/>
      <c r="M49" s="134"/>
      <c r="N49" s="134"/>
    </row>
    <row r="50" spans="1:14" ht="15">
      <c r="A50" s="123" t="s">
        <v>145</v>
      </c>
      <c r="B50" s="61">
        <v>72</v>
      </c>
      <c r="C50" s="61">
        <v>73</v>
      </c>
      <c r="D50" s="61">
        <v>76</v>
      </c>
      <c r="E50" s="61">
        <v>71</v>
      </c>
      <c r="F50" s="97"/>
      <c r="G50" s="129" t="s">
        <v>212</v>
      </c>
      <c r="H50" s="129" t="s">
        <v>213</v>
      </c>
      <c r="I50" s="129" t="s">
        <v>214</v>
      </c>
      <c r="J50" s="129" t="s">
        <v>215</v>
      </c>
      <c r="K50" s="1">
        <f>(B$53-B$54-$F$51+$C$19)*(B$53-B$54-$F$51+$C$19)</f>
        <v>25</v>
      </c>
      <c r="L50" s="1">
        <f aca="true" t="shared" si="7" ref="L50:N52">(C$53-C$54-$F$51+$C$19)*(C$53-C$54-$F$51+$C$19)</f>
        <v>1</v>
      </c>
      <c r="M50" s="1">
        <f t="shared" si="7"/>
        <v>9</v>
      </c>
      <c r="N50" s="1">
        <f t="shared" si="7"/>
        <v>49</v>
      </c>
    </row>
    <row r="51" spans="1:14" ht="15">
      <c r="A51" s="123"/>
      <c r="B51" s="61">
        <v>79</v>
      </c>
      <c r="C51" s="61">
        <v>77</v>
      </c>
      <c r="D51" s="61">
        <v>69</v>
      </c>
      <c r="E51" s="61">
        <v>65</v>
      </c>
      <c r="F51" s="120">
        <f>AVERAGE(B50:E52)</f>
        <v>72</v>
      </c>
      <c r="G51" s="129" t="s">
        <v>212</v>
      </c>
      <c r="H51" s="129" t="s">
        <v>213</v>
      </c>
      <c r="I51" s="129" t="s">
        <v>214</v>
      </c>
      <c r="J51" s="129" t="s">
        <v>215</v>
      </c>
      <c r="K51" s="1">
        <f>(B$53-B$54-$F$51+$C$19)*(B$53-B$54-$F$51+$C$19)</f>
        <v>25</v>
      </c>
      <c r="L51" s="1">
        <f t="shared" si="7"/>
        <v>1</v>
      </c>
      <c r="M51" s="1">
        <f t="shared" si="7"/>
        <v>9</v>
      </c>
      <c r="N51" s="1">
        <f t="shared" si="7"/>
        <v>49</v>
      </c>
    </row>
    <row r="52" spans="1:14" ht="15">
      <c r="A52" s="123"/>
      <c r="B52" s="61">
        <v>80</v>
      </c>
      <c r="C52" s="61">
        <v>69</v>
      </c>
      <c r="D52" s="61">
        <v>71</v>
      </c>
      <c r="E52" s="61">
        <v>62</v>
      </c>
      <c r="F52" s="101"/>
      <c r="G52" s="129" t="s">
        <v>212</v>
      </c>
      <c r="H52" s="129" t="s">
        <v>213</v>
      </c>
      <c r="I52" s="129" t="s">
        <v>214</v>
      </c>
      <c r="J52" s="129" t="s">
        <v>215</v>
      </c>
      <c r="K52" s="1">
        <f>(B$53-B$54-$F$51+$C$19)*(B$53-B$54-$F$51+$C$19)</f>
        <v>25</v>
      </c>
      <c r="L52" s="1">
        <f t="shared" si="7"/>
        <v>1</v>
      </c>
      <c r="M52" s="1">
        <f t="shared" si="7"/>
        <v>9</v>
      </c>
      <c r="N52" s="1">
        <f t="shared" si="7"/>
        <v>49</v>
      </c>
    </row>
    <row r="53" spans="1:15" ht="15">
      <c r="A53" s="1"/>
      <c r="B53" s="61">
        <f>AVERAGE(B50:B52)</f>
        <v>77</v>
      </c>
      <c r="C53" s="61">
        <f>AVERAGE(C50:C52)</f>
        <v>73</v>
      </c>
      <c r="D53" s="61">
        <f>AVERAGE(D50:D52)</f>
        <v>72</v>
      </c>
      <c r="E53" s="61">
        <f>AVERAGE(E50:E52)</f>
        <v>66</v>
      </c>
      <c r="G53" s="130"/>
      <c r="H53" s="130"/>
      <c r="I53" s="130"/>
      <c r="J53" s="130"/>
      <c r="O53" s="59">
        <f>SUM(K46:N52)</f>
        <v>504</v>
      </c>
    </row>
    <row r="54" spans="1:5" ht="20.25" customHeight="1">
      <c r="A54" s="1"/>
      <c r="B54" s="1">
        <v>73</v>
      </c>
      <c r="C54" s="1">
        <v>63</v>
      </c>
      <c r="D54" s="1">
        <v>66</v>
      </c>
      <c r="E54" s="1">
        <v>50</v>
      </c>
    </row>
    <row r="58" spans="2:13" ht="12.75">
      <c r="B58" s="127" t="s">
        <v>140</v>
      </c>
      <c r="C58" s="127" t="s">
        <v>141</v>
      </c>
      <c r="D58" s="127" t="s">
        <v>142</v>
      </c>
      <c r="E58" s="127" t="s">
        <v>143</v>
      </c>
      <c r="F58" s="155" t="s">
        <v>41</v>
      </c>
      <c r="G58" s="155"/>
      <c r="H58" s="155"/>
      <c r="I58" s="155"/>
      <c r="J58" s="155" t="s">
        <v>41</v>
      </c>
      <c r="K58" s="155"/>
      <c r="L58" s="155"/>
      <c r="M58" s="155"/>
    </row>
    <row r="59" spans="1:13" ht="16.5">
      <c r="A59" s="123" t="s">
        <v>144</v>
      </c>
      <c r="B59" s="61">
        <v>65</v>
      </c>
      <c r="C59" s="61">
        <v>56</v>
      </c>
      <c r="D59" s="61">
        <v>58</v>
      </c>
      <c r="E59" s="61">
        <v>38</v>
      </c>
      <c r="F59" s="1" t="s">
        <v>221</v>
      </c>
      <c r="G59" s="128" t="s">
        <v>202</v>
      </c>
      <c r="H59" s="128" t="s">
        <v>202</v>
      </c>
      <c r="I59" s="128" t="s">
        <v>202</v>
      </c>
      <c r="J59" s="1">
        <f>(B59-B$62)*(B59-B$62)</f>
        <v>16</v>
      </c>
      <c r="K59" s="1">
        <f aca="true" t="shared" si="8" ref="K59:M61">(C59-C$62)*(C59-C$62)</f>
        <v>9</v>
      </c>
      <c r="L59" s="1">
        <f t="shared" si="8"/>
        <v>4</v>
      </c>
      <c r="M59" s="1">
        <f t="shared" si="8"/>
        <v>16</v>
      </c>
    </row>
    <row r="60" spans="1:13" ht="16.5">
      <c r="A60" s="123"/>
      <c r="B60" s="61">
        <v>69</v>
      </c>
      <c r="C60" s="61">
        <v>49</v>
      </c>
      <c r="D60" s="61">
        <v>65</v>
      </c>
      <c r="E60" s="61">
        <v>30</v>
      </c>
      <c r="F60" s="1" t="s">
        <v>216</v>
      </c>
      <c r="G60" s="128" t="s">
        <v>202</v>
      </c>
      <c r="H60" s="128" t="s">
        <v>202</v>
      </c>
      <c r="I60" s="128" t="s">
        <v>202</v>
      </c>
      <c r="J60" s="1">
        <f>(B60-B$62)*(B60-B$62)</f>
        <v>0</v>
      </c>
      <c r="K60" s="1">
        <f t="shared" si="8"/>
        <v>16</v>
      </c>
      <c r="L60" s="1">
        <f t="shared" si="8"/>
        <v>25</v>
      </c>
      <c r="M60" s="1">
        <f t="shared" si="8"/>
        <v>16</v>
      </c>
    </row>
    <row r="61" spans="1:13" ht="16.5">
      <c r="A61" s="123"/>
      <c r="B61" s="61">
        <v>73</v>
      </c>
      <c r="C61" s="61">
        <v>54</v>
      </c>
      <c r="D61" s="61">
        <v>57</v>
      </c>
      <c r="E61" s="61">
        <v>34</v>
      </c>
      <c r="F61" s="97" t="s">
        <v>217</v>
      </c>
      <c r="G61" s="128" t="s">
        <v>202</v>
      </c>
      <c r="H61" s="128" t="s">
        <v>202</v>
      </c>
      <c r="I61" s="128" t="s">
        <v>202</v>
      </c>
      <c r="J61" s="1">
        <f>(B61-B$62)*(B61-B$62)</f>
        <v>16</v>
      </c>
      <c r="K61" s="1">
        <f t="shared" si="8"/>
        <v>1</v>
      </c>
      <c r="L61" s="1">
        <f t="shared" si="8"/>
        <v>9</v>
      </c>
      <c r="M61" s="1">
        <f t="shared" si="8"/>
        <v>0</v>
      </c>
    </row>
    <row r="62" spans="2:13" ht="15">
      <c r="B62" s="61">
        <f>AVERAGE(B59:B61)</f>
        <v>69</v>
      </c>
      <c r="C62" s="61">
        <f>AVERAGE(C59:C61)</f>
        <v>53</v>
      </c>
      <c r="D62" s="61">
        <f>AVERAGE(D59:D61)</f>
        <v>60</v>
      </c>
      <c r="E62" s="131">
        <f>AVERAGE(E59:E61)</f>
        <v>34</v>
      </c>
      <c r="F62" s="135"/>
      <c r="G62" s="134"/>
      <c r="H62" s="134"/>
      <c r="I62" s="136"/>
      <c r="J62" s="135"/>
      <c r="K62" s="134"/>
      <c r="L62" s="134"/>
      <c r="M62" s="136"/>
    </row>
    <row r="63" spans="1:13" ht="16.5">
      <c r="A63" s="123" t="s">
        <v>145</v>
      </c>
      <c r="B63" s="61">
        <v>72</v>
      </c>
      <c r="C63" s="61">
        <v>73</v>
      </c>
      <c r="D63" s="61">
        <v>76</v>
      </c>
      <c r="E63" s="61">
        <v>71</v>
      </c>
      <c r="F63" s="128" t="s">
        <v>202</v>
      </c>
      <c r="G63" s="128" t="s">
        <v>202</v>
      </c>
      <c r="H63" s="128" t="s">
        <v>202</v>
      </c>
      <c r="I63" s="1" t="s">
        <v>218</v>
      </c>
      <c r="J63" s="137">
        <f>(B63-B$66)*(B63-B$66)</f>
        <v>25</v>
      </c>
      <c r="K63" s="137">
        <f aca="true" t="shared" si="9" ref="K63:M65">(C63-C$66)*(C63-C$66)</f>
        <v>0</v>
      </c>
      <c r="L63" s="137">
        <f t="shared" si="9"/>
        <v>16</v>
      </c>
      <c r="M63" s="137">
        <f t="shared" si="9"/>
        <v>25</v>
      </c>
    </row>
    <row r="64" spans="1:13" ht="16.5">
      <c r="A64" s="123"/>
      <c r="B64" s="61">
        <v>79</v>
      </c>
      <c r="C64" s="61">
        <v>77</v>
      </c>
      <c r="D64" s="61">
        <v>69</v>
      </c>
      <c r="E64" s="61">
        <v>65</v>
      </c>
      <c r="F64" s="128" t="s">
        <v>202</v>
      </c>
      <c r="G64" s="128" t="s">
        <v>202</v>
      </c>
      <c r="H64" s="128" t="s">
        <v>202</v>
      </c>
      <c r="I64" s="1" t="s">
        <v>219</v>
      </c>
      <c r="J64" s="137">
        <f>(B64-B$66)*(B64-B$66)</f>
        <v>4</v>
      </c>
      <c r="K64" s="137">
        <f t="shared" si="9"/>
        <v>16</v>
      </c>
      <c r="L64" s="137">
        <f t="shared" si="9"/>
        <v>9</v>
      </c>
      <c r="M64" s="137">
        <f t="shared" si="9"/>
        <v>1</v>
      </c>
    </row>
    <row r="65" spans="1:14" ht="16.5">
      <c r="A65" s="123"/>
      <c r="B65" s="61">
        <v>80</v>
      </c>
      <c r="C65" s="61">
        <v>69</v>
      </c>
      <c r="D65" s="61">
        <v>71</v>
      </c>
      <c r="E65" s="61">
        <v>62</v>
      </c>
      <c r="F65" s="128" t="s">
        <v>202</v>
      </c>
      <c r="G65" s="128" t="s">
        <v>202</v>
      </c>
      <c r="H65" s="128" t="s">
        <v>202</v>
      </c>
      <c r="I65" s="1" t="s">
        <v>220</v>
      </c>
      <c r="J65" s="137">
        <f>(B65-B$66)*(B65-B$66)</f>
        <v>9</v>
      </c>
      <c r="K65" s="137">
        <f t="shared" si="9"/>
        <v>16</v>
      </c>
      <c r="L65" s="137">
        <f t="shared" si="9"/>
        <v>1</v>
      </c>
      <c r="M65" s="137">
        <f t="shared" si="9"/>
        <v>16</v>
      </c>
      <c r="N65" s="1">
        <f>SUM(J59:M65)</f>
        <v>266</v>
      </c>
    </row>
    <row r="66" spans="1:9" ht="15">
      <c r="A66" s="1"/>
      <c r="B66" s="61">
        <f>AVERAGE(B63:B65)</f>
        <v>77</v>
      </c>
      <c r="C66" s="61">
        <f>AVERAGE(C63:C65)</f>
        <v>73</v>
      </c>
      <c r="D66" s="61">
        <f>AVERAGE(D63:D65)</f>
        <v>72</v>
      </c>
      <c r="E66" s="61">
        <f>AVERAGE(E63:E65)</f>
        <v>66</v>
      </c>
      <c r="F66" s="53"/>
      <c r="G66" s="53"/>
      <c r="H66" s="53"/>
      <c r="I66" s="53"/>
    </row>
    <row r="72" ht="13.5" thickBot="1">
      <c r="A72" t="s">
        <v>79</v>
      </c>
    </row>
    <row r="73" spans="1:8" ht="11.25" customHeight="1">
      <c r="A73" s="122" t="s">
        <v>80</v>
      </c>
      <c r="B73" s="122"/>
      <c r="C73" s="75" t="s">
        <v>39</v>
      </c>
      <c r="D73" s="75" t="s">
        <v>81</v>
      </c>
      <c r="E73" s="75" t="s">
        <v>82</v>
      </c>
      <c r="F73" s="75" t="s">
        <v>83</v>
      </c>
      <c r="G73" s="75" t="s">
        <v>84</v>
      </c>
      <c r="H73" s="75" t="s">
        <v>85</v>
      </c>
    </row>
    <row r="74" spans="1:8" ht="12.75">
      <c r="A74" s="73" t="s">
        <v>222</v>
      </c>
      <c r="C74" s="73">
        <v>1944</v>
      </c>
      <c r="D74" s="73">
        <v>1</v>
      </c>
      <c r="E74" s="73">
        <v>1944</v>
      </c>
      <c r="F74" s="86">
        <v>116.93233082706767</v>
      </c>
      <c r="G74" s="115">
        <v>9.154059969381059E-09</v>
      </c>
      <c r="H74" s="86">
        <v>4.493998062571336</v>
      </c>
    </row>
    <row r="75" spans="1:8" ht="12.75">
      <c r="A75" s="73" t="s">
        <v>223</v>
      </c>
      <c r="C75" s="73">
        <v>1668</v>
      </c>
      <c r="D75" s="73">
        <v>3</v>
      </c>
      <c r="E75" s="73">
        <v>556</v>
      </c>
      <c r="F75" s="86">
        <v>33.443609022556394</v>
      </c>
      <c r="G75" s="115">
        <v>4.005157617060191E-07</v>
      </c>
      <c r="H75" s="86">
        <v>3.2388669524152647</v>
      </c>
    </row>
    <row r="76" spans="1:8" ht="12.75">
      <c r="A76" s="73" t="s">
        <v>224</v>
      </c>
      <c r="C76" s="73">
        <v>504</v>
      </c>
      <c r="D76" s="73">
        <v>3</v>
      </c>
      <c r="E76" s="73">
        <v>168</v>
      </c>
      <c r="F76" s="86">
        <v>10.105263157894736</v>
      </c>
      <c r="G76" s="115">
        <v>0.0005634951988642867</v>
      </c>
      <c r="H76" s="86">
        <v>3.2388669524152647</v>
      </c>
    </row>
    <row r="77" spans="1:8" ht="12.75">
      <c r="A77" s="73" t="s">
        <v>225</v>
      </c>
      <c r="C77" s="73">
        <v>266</v>
      </c>
      <c r="D77" s="73">
        <v>16</v>
      </c>
      <c r="E77" s="73">
        <v>16.625</v>
      </c>
      <c r="F77" s="73"/>
      <c r="G77" s="73"/>
      <c r="H77" s="73"/>
    </row>
    <row r="78" spans="1:8" ht="12.75">
      <c r="A78" s="73"/>
      <c r="C78" s="73"/>
      <c r="D78" s="73"/>
      <c r="E78" s="73"/>
      <c r="F78" s="73"/>
      <c r="G78" s="73"/>
      <c r="H78" s="73"/>
    </row>
    <row r="79" spans="1:8" ht="12.75">
      <c r="A79" s="138" t="s">
        <v>67</v>
      </c>
      <c r="B79" s="66"/>
      <c r="C79" s="138">
        <v>4382</v>
      </c>
      <c r="D79" s="138">
        <v>23</v>
      </c>
      <c r="E79" s="138"/>
      <c r="F79" s="138"/>
      <c r="G79" s="138"/>
      <c r="H79" s="138"/>
    </row>
  </sheetData>
  <mergeCells count="23">
    <mergeCell ref="K45:N45"/>
    <mergeCell ref="F11:I11"/>
    <mergeCell ref="J11:M11"/>
    <mergeCell ref="F22:I22"/>
    <mergeCell ref="J22:M22"/>
    <mergeCell ref="B3:B5"/>
    <mergeCell ref="B6:B8"/>
    <mergeCell ref="A12:A14"/>
    <mergeCell ref="A15:A17"/>
    <mergeCell ref="G33:J33"/>
    <mergeCell ref="K33:N33"/>
    <mergeCell ref="A23:A25"/>
    <mergeCell ref="A26:A28"/>
    <mergeCell ref="F58:I58"/>
    <mergeCell ref="J58:M58"/>
    <mergeCell ref="A73:B73"/>
    <mergeCell ref="A34:A36"/>
    <mergeCell ref="A37:A39"/>
    <mergeCell ref="A59:A61"/>
    <mergeCell ref="A63:A65"/>
    <mergeCell ref="A46:A48"/>
    <mergeCell ref="A50:A52"/>
    <mergeCell ref="G45:J45"/>
  </mergeCells>
  <printOptions/>
  <pageMargins left="0.75" right="0.4" top="0.61" bottom="0.5" header="0.492125985" footer="0.492125985"/>
  <pageSetup horizontalDpi="300" verticalDpi="300" orientation="portrait" paperSize="9" scale="80" r:id="rId15"/>
  <drawing r:id="rId14"/>
  <legacyDrawing r:id="rId13"/>
  <oleObjects>
    <oleObject progId="Equation.3" shapeId="359835" r:id="rId1"/>
    <oleObject progId="Equation.3" shapeId="361208" r:id="rId2"/>
    <oleObject progId="Equation.3" shapeId="361909" r:id="rId3"/>
    <oleObject progId="Equation.3" shapeId="399243" r:id="rId4"/>
    <oleObject progId="Equation.3" shapeId="399417" r:id="rId5"/>
    <oleObject progId="Equation.3" shapeId="406840" r:id="rId6"/>
    <oleObject progId="Equation.3" shapeId="411806" r:id="rId7"/>
    <oleObject progId="Equation.3" shapeId="498400" r:id="rId8"/>
    <oleObject progId="Equation.3" shapeId="502177" r:id="rId9"/>
    <oleObject progId="Equation.3" shapeId="502178" r:id="rId10"/>
    <oleObject progId="Equation.3" shapeId="502179" r:id="rId11"/>
    <oleObject progId="Equation.3" shapeId="531539" r:id="rId1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N70"/>
  <sheetViews>
    <sheetView showGridLines="0" workbookViewId="0" topLeftCell="E16">
      <selection activeCell="I21" sqref="I21"/>
    </sheetView>
  </sheetViews>
  <sheetFormatPr defaultColWidth="9.140625" defaultRowHeight="12.75"/>
  <cols>
    <col min="1" max="2" width="7.8515625" style="0" customWidth="1"/>
    <col min="3" max="4" width="12.28125" style="0" customWidth="1"/>
    <col min="5" max="5" width="10.140625" style="0" customWidth="1"/>
    <col min="6" max="6" width="10.28125" style="0" customWidth="1"/>
    <col min="7" max="7" width="11.421875" style="0" customWidth="1"/>
    <col min="8" max="8" width="9.8515625" style="0" customWidth="1"/>
    <col min="9" max="9" width="10.8515625" style="0" customWidth="1"/>
    <col min="10" max="10" width="11.421875" style="0" customWidth="1"/>
    <col min="12" max="12" width="9.57421875" style="0" bestFit="1" customWidth="1"/>
    <col min="13" max="13" width="9.57421875" style="0" customWidth="1"/>
  </cols>
  <sheetData>
    <row r="1" spans="4:8" ht="31.5" customHeight="1">
      <c r="D1" s="90" t="s">
        <v>137</v>
      </c>
      <c r="E1" s="92">
        <v>1</v>
      </c>
      <c r="F1" s="92">
        <v>2</v>
      </c>
      <c r="G1" s="92">
        <v>3</v>
      </c>
      <c r="H1" s="92">
        <v>4</v>
      </c>
    </row>
    <row r="2" spans="1:14" ht="33" customHeight="1">
      <c r="A2" s="99" t="s">
        <v>136</v>
      </c>
      <c r="B2" s="105"/>
      <c r="D2" s="99" t="s">
        <v>139</v>
      </c>
      <c r="E2" s="104" t="s">
        <v>140</v>
      </c>
      <c r="F2" s="104" t="s">
        <v>141</v>
      </c>
      <c r="G2" s="104" t="s">
        <v>142</v>
      </c>
      <c r="H2" s="104" t="s">
        <v>143</v>
      </c>
      <c r="I2" s="61" t="s">
        <v>67</v>
      </c>
      <c r="J2" s="3" t="s">
        <v>106</v>
      </c>
      <c r="K2" s="3" t="s">
        <v>107</v>
      </c>
      <c r="L2" s="3" t="s">
        <v>108</v>
      </c>
      <c r="M2" s="3" t="s">
        <v>146</v>
      </c>
      <c r="N2" s="61" t="s">
        <v>67</v>
      </c>
    </row>
    <row r="3" spans="1:14" ht="25.5" customHeight="1">
      <c r="A3" s="97">
        <v>1</v>
      </c>
      <c r="B3" s="123" t="s">
        <v>144</v>
      </c>
      <c r="C3" s="102" t="s">
        <v>138</v>
      </c>
      <c r="D3" s="99">
        <v>1</v>
      </c>
      <c r="E3" s="61">
        <v>65</v>
      </c>
      <c r="F3" s="61">
        <v>56</v>
      </c>
      <c r="G3" s="61">
        <v>58</v>
      </c>
      <c r="H3" s="61">
        <v>38</v>
      </c>
      <c r="I3" s="1">
        <f>SUM(E3:H3)</f>
        <v>217</v>
      </c>
      <c r="J3" s="1">
        <f>E3*E3</f>
        <v>4225</v>
      </c>
      <c r="K3" s="1">
        <f aca="true" t="shared" si="0" ref="K3:M9">F3*F3</f>
        <v>3136</v>
      </c>
      <c r="L3" s="1">
        <f t="shared" si="0"/>
        <v>3364</v>
      </c>
      <c r="M3" s="1">
        <f t="shared" si="0"/>
        <v>1444</v>
      </c>
      <c r="N3" s="1">
        <f>SUM(J3:M3)</f>
        <v>12169</v>
      </c>
    </row>
    <row r="4" spans="1:14" ht="15">
      <c r="A4" s="100"/>
      <c r="B4" s="123"/>
      <c r="C4" s="103"/>
      <c r="D4" s="92">
        <v>2</v>
      </c>
      <c r="E4" s="61">
        <v>69</v>
      </c>
      <c r="F4" s="61">
        <v>49</v>
      </c>
      <c r="G4" s="61">
        <v>65</v>
      </c>
      <c r="H4" s="61">
        <v>30</v>
      </c>
      <c r="I4" s="1">
        <f aca="true" t="shared" si="1" ref="I4:I9">SUM(E4:H4)</f>
        <v>213</v>
      </c>
      <c r="J4" s="1">
        <f aca="true" t="shared" si="2" ref="J4:J9">E4*E4</f>
        <v>4761</v>
      </c>
      <c r="K4" s="1">
        <f t="shared" si="0"/>
        <v>2401</v>
      </c>
      <c r="L4" s="1">
        <f t="shared" si="0"/>
        <v>4225</v>
      </c>
      <c r="M4" s="1">
        <f t="shared" si="0"/>
        <v>900</v>
      </c>
      <c r="N4" s="1">
        <f aca="true" t="shared" si="3" ref="N4:N9">SUM(J4:M4)</f>
        <v>12287</v>
      </c>
    </row>
    <row r="5" spans="1:14" ht="15">
      <c r="A5" s="101"/>
      <c r="B5" s="123"/>
      <c r="C5" s="103"/>
      <c r="D5" s="92">
        <v>3</v>
      </c>
      <c r="E5" s="61">
        <v>73</v>
      </c>
      <c r="F5" s="61">
        <v>54</v>
      </c>
      <c r="G5" s="61">
        <v>57</v>
      </c>
      <c r="H5" s="61">
        <v>34</v>
      </c>
      <c r="I5" s="1">
        <f t="shared" si="1"/>
        <v>218</v>
      </c>
      <c r="J5" s="1">
        <f t="shared" si="2"/>
        <v>5329</v>
      </c>
      <c r="K5" s="1">
        <f t="shared" si="0"/>
        <v>2916</v>
      </c>
      <c r="L5" s="1">
        <f t="shared" si="0"/>
        <v>3249</v>
      </c>
      <c r="M5" s="1">
        <f t="shared" si="0"/>
        <v>1156</v>
      </c>
      <c r="N5" s="1">
        <f t="shared" si="3"/>
        <v>12650</v>
      </c>
    </row>
    <row r="6" spans="1:14" ht="15">
      <c r="A6" s="100"/>
      <c r="B6" s="99"/>
      <c r="C6" s="103"/>
      <c r="D6" s="106" t="s">
        <v>67</v>
      </c>
      <c r="E6" s="107">
        <f>SUM(E3:E5)</f>
        <v>207</v>
      </c>
      <c r="F6" s="107">
        <f>SUM(F3:F5)</f>
        <v>159</v>
      </c>
      <c r="G6" s="107">
        <f>SUM(G3:G5)</f>
        <v>180</v>
      </c>
      <c r="H6" s="107">
        <f>SUM(H3:H5)</f>
        <v>102</v>
      </c>
      <c r="I6" s="108">
        <f>SUM(E6:H6)</f>
        <v>648</v>
      </c>
      <c r="J6" s="108"/>
      <c r="K6" s="108"/>
      <c r="L6" s="108"/>
      <c r="M6" s="108"/>
      <c r="N6" s="108"/>
    </row>
    <row r="7" spans="1:14" ht="15">
      <c r="A7" s="97">
        <v>2</v>
      </c>
      <c r="B7" s="123" t="s">
        <v>145</v>
      </c>
      <c r="C7" s="103"/>
      <c r="D7" s="99">
        <v>1</v>
      </c>
      <c r="E7" s="61">
        <v>72</v>
      </c>
      <c r="F7" s="61">
        <v>73</v>
      </c>
      <c r="G7" s="61">
        <v>76</v>
      </c>
      <c r="H7" s="61">
        <v>71</v>
      </c>
      <c r="I7" s="1">
        <f t="shared" si="1"/>
        <v>292</v>
      </c>
      <c r="J7" s="1">
        <f t="shared" si="2"/>
        <v>5184</v>
      </c>
      <c r="K7" s="1">
        <f t="shared" si="0"/>
        <v>5329</v>
      </c>
      <c r="L7" s="1">
        <f t="shared" si="0"/>
        <v>5776</v>
      </c>
      <c r="M7" s="1">
        <f t="shared" si="0"/>
        <v>5041</v>
      </c>
      <c r="N7" s="1">
        <f t="shared" si="3"/>
        <v>21330</v>
      </c>
    </row>
    <row r="8" spans="1:14" ht="15">
      <c r="A8" s="100"/>
      <c r="B8" s="123"/>
      <c r="C8" s="103"/>
      <c r="D8" s="92">
        <v>2</v>
      </c>
      <c r="E8" s="61">
        <v>79</v>
      </c>
      <c r="F8" s="61">
        <v>77</v>
      </c>
      <c r="G8" s="61">
        <v>69</v>
      </c>
      <c r="H8" s="61">
        <v>65</v>
      </c>
      <c r="I8" s="1">
        <f t="shared" si="1"/>
        <v>290</v>
      </c>
      <c r="J8" s="1">
        <f t="shared" si="2"/>
        <v>6241</v>
      </c>
      <c r="K8" s="1">
        <f t="shared" si="0"/>
        <v>5929</v>
      </c>
      <c r="L8" s="1">
        <f t="shared" si="0"/>
        <v>4761</v>
      </c>
      <c r="M8" s="1">
        <f t="shared" si="0"/>
        <v>4225</v>
      </c>
      <c r="N8" s="1">
        <f t="shared" si="3"/>
        <v>21156</v>
      </c>
    </row>
    <row r="9" spans="1:14" ht="15">
      <c r="A9" s="101"/>
      <c r="B9" s="123"/>
      <c r="C9" s="103"/>
      <c r="D9" s="92">
        <v>3</v>
      </c>
      <c r="E9" s="61">
        <v>80</v>
      </c>
      <c r="F9" s="61">
        <v>69</v>
      </c>
      <c r="G9" s="61">
        <v>71</v>
      </c>
      <c r="H9" s="61">
        <v>62</v>
      </c>
      <c r="I9" s="1">
        <f t="shared" si="1"/>
        <v>282</v>
      </c>
      <c r="J9" s="1">
        <f t="shared" si="2"/>
        <v>6400</v>
      </c>
      <c r="K9" s="1">
        <f t="shared" si="0"/>
        <v>4761</v>
      </c>
      <c r="L9" s="1">
        <f t="shared" si="0"/>
        <v>5041</v>
      </c>
      <c r="M9" s="1">
        <f t="shared" si="0"/>
        <v>3844</v>
      </c>
      <c r="N9" s="1">
        <f t="shared" si="3"/>
        <v>20046</v>
      </c>
    </row>
    <row r="10" spans="1:14" ht="15">
      <c r="A10" s="53"/>
      <c r="B10" s="105"/>
      <c r="C10" s="103"/>
      <c r="D10" s="106" t="s">
        <v>67</v>
      </c>
      <c r="E10" s="107">
        <f>SUM(E7:E9)</f>
        <v>231</v>
      </c>
      <c r="F10" s="107">
        <f>SUM(F7:F9)</f>
        <v>219</v>
      </c>
      <c r="G10" s="107">
        <f>SUM(G7:G9)</f>
        <v>216</v>
      </c>
      <c r="H10" s="107">
        <f>SUM(H7:H9)</f>
        <v>198</v>
      </c>
      <c r="I10" s="108">
        <f>SUM(E10:H10)</f>
        <v>864</v>
      </c>
      <c r="J10" s="108"/>
      <c r="K10" s="108"/>
      <c r="L10" s="108"/>
      <c r="M10" s="108"/>
      <c r="N10" s="108"/>
    </row>
    <row r="11" spans="3:14" ht="12.75">
      <c r="C11" s="1" t="s">
        <v>115</v>
      </c>
      <c r="D11" s="1"/>
      <c r="E11" s="1">
        <f>E6+E10</f>
        <v>438</v>
      </c>
      <c r="F11" s="1">
        <f>F6+F10</f>
        <v>378</v>
      </c>
      <c r="G11" s="1">
        <f>G6+G10</f>
        <v>396</v>
      </c>
      <c r="H11" s="1">
        <f>H6+H10</f>
        <v>300</v>
      </c>
      <c r="I11" s="1">
        <f>I6+I10</f>
        <v>1512</v>
      </c>
      <c r="J11" s="1">
        <f>SUM(J3:J9)</f>
        <v>32140</v>
      </c>
      <c r="K11" s="1">
        <f>SUM(K3:K9)</f>
        <v>24472</v>
      </c>
      <c r="L11" s="1">
        <f>SUM(L3:L9)</f>
        <v>26416</v>
      </c>
      <c r="M11" s="1">
        <f>SUM(M3:M9)</f>
        <v>16610</v>
      </c>
      <c r="N11" s="1">
        <f>SUM(N3:N9)</f>
        <v>99638</v>
      </c>
    </row>
    <row r="12" spans="3:8" ht="14.25">
      <c r="C12" s="1" t="s">
        <v>116</v>
      </c>
      <c r="D12" s="1"/>
      <c r="E12" s="1">
        <f>E11*E11</f>
        <v>191844</v>
      </c>
      <c r="F12" s="1">
        <f>F11*F11</f>
        <v>142884</v>
      </c>
      <c r="G12" s="1">
        <f>G11*G11</f>
        <v>156816</v>
      </c>
      <c r="H12" s="1">
        <f>H11*H11</f>
        <v>90000</v>
      </c>
    </row>
    <row r="13" spans="3:9" ht="15">
      <c r="C13" s="53"/>
      <c r="D13" s="53"/>
      <c r="E13" s="83"/>
      <c r="F13" s="83"/>
      <c r="G13" s="83"/>
      <c r="H13" s="83"/>
      <c r="I13" s="53"/>
    </row>
    <row r="14" spans="5:7" ht="12.75">
      <c r="E14" t="s">
        <v>149</v>
      </c>
      <c r="F14" t="s">
        <v>147</v>
      </c>
      <c r="G14" t="s">
        <v>148</v>
      </c>
    </row>
    <row r="15" ht="12.75">
      <c r="E15" t="s">
        <v>109</v>
      </c>
    </row>
    <row r="19" spans="5:8" ht="14.25">
      <c r="E19" s="151" t="s">
        <v>150</v>
      </c>
      <c r="F19" s="151"/>
      <c r="G19" s="72">
        <f>N11-I11*I11/24</f>
        <v>4382</v>
      </c>
      <c r="H19" s="72"/>
    </row>
    <row r="21" ht="12.75">
      <c r="E21" t="s">
        <v>113</v>
      </c>
    </row>
    <row r="25" spans="5:10" ht="14.25">
      <c r="E25" s="72" t="s">
        <v>151</v>
      </c>
      <c r="F25" s="72"/>
      <c r="G25" s="72"/>
      <c r="H25" s="72">
        <f>I6*I6/12+I10*I10/12-I11*I11/24</f>
        <v>1944</v>
      </c>
      <c r="I25" s="72"/>
      <c r="J25" s="72"/>
    </row>
    <row r="26" spans="5:10" ht="12.75">
      <c r="E26" s="72"/>
      <c r="F26" s="72"/>
      <c r="G26" s="72"/>
      <c r="H26" s="72"/>
      <c r="I26" s="72"/>
      <c r="J26" s="72"/>
    </row>
    <row r="27" spans="6:10" ht="12.75">
      <c r="F27" s="72"/>
      <c r="G27" s="72"/>
      <c r="H27" s="72"/>
      <c r="I27" s="72"/>
      <c r="J27" s="72"/>
    </row>
    <row r="28" spans="5:10" ht="12.75">
      <c r="E28" s="72"/>
      <c r="F28" s="72"/>
      <c r="G28" s="72"/>
      <c r="H28" s="72"/>
      <c r="I28" s="72"/>
      <c r="J28" s="72"/>
    </row>
    <row r="29" spans="5:10" ht="12.75">
      <c r="E29" s="72"/>
      <c r="F29" s="72"/>
      <c r="G29" s="72"/>
      <c r="H29" s="72"/>
      <c r="I29" s="72"/>
      <c r="J29" s="72"/>
    </row>
    <row r="30" spans="5:10" ht="14.25">
      <c r="E30" s="72" t="s">
        <v>152</v>
      </c>
      <c r="F30" s="72"/>
      <c r="G30" s="72"/>
      <c r="H30" s="72"/>
      <c r="I30" s="72"/>
      <c r="J30" s="72"/>
    </row>
    <row r="31" spans="5:6" ht="12.75">
      <c r="E31" s="80" t="s">
        <v>153</v>
      </c>
      <c r="F31" s="72">
        <f>E11*E11/6+F11*F11/6+G11*G11/6+H11*H11/6-I11*I11/24</f>
        <v>1668</v>
      </c>
    </row>
    <row r="32" spans="5:6" ht="12.75">
      <c r="E32" s="80"/>
      <c r="F32" s="72"/>
    </row>
    <row r="33" ht="12.75">
      <c r="F33" s="72"/>
    </row>
    <row r="34" spans="5:6" ht="12.75">
      <c r="E34" s="80"/>
      <c r="F34" s="72"/>
    </row>
    <row r="35" spans="5:6" ht="12.75">
      <c r="E35" s="80"/>
      <c r="F35" s="72"/>
    </row>
    <row r="36" spans="5:6" ht="12.75">
      <c r="E36" s="80"/>
      <c r="F36" s="72"/>
    </row>
    <row r="37" spans="5:9" ht="14.25">
      <c r="E37" s="152" t="s">
        <v>154</v>
      </c>
      <c r="F37" s="152"/>
      <c r="G37" s="152"/>
      <c r="H37" s="152"/>
      <c r="I37" s="152"/>
    </row>
    <row r="38" spans="5:6" ht="18.75" customHeight="1">
      <c r="E38" s="72" t="s">
        <v>155</v>
      </c>
      <c r="F38" s="72">
        <f>E6*E6/3+F6*F6/3+G6*G6/3+H6*H6/3+E10*E10/3+F10*F10/3+G10*G10/3+H10*H10/3-I11*I11/24</f>
        <v>4116</v>
      </c>
    </row>
    <row r="39" spans="5:6" ht="12.75">
      <c r="E39" s="72"/>
      <c r="F39" s="72"/>
    </row>
    <row r="40" ht="12.75">
      <c r="F40" s="72"/>
    </row>
    <row r="41" ht="12.75">
      <c r="F41" s="72"/>
    </row>
    <row r="42" spans="5:6" ht="21.75" customHeight="1">
      <c r="E42" s="80" t="s">
        <v>156</v>
      </c>
      <c r="F42" s="72">
        <f>F38-H25-F31</f>
        <v>504</v>
      </c>
    </row>
    <row r="43" ht="12.75">
      <c r="E43" t="s">
        <v>119</v>
      </c>
    </row>
    <row r="45" spans="5:8" ht="12.75">
      <c r="E45" s="72" t="s">
        <v>157</v>
      </c>
      <c r="F45" s="72"/>
      <c r="G45" s="72">
        <f>G19-H25-F31-F42</f>
        <v>266</v>
      </c>
      <c r="H45" s="82"/>
    </row>
    <row r="47" ht="13.5" thickBot="1">
      <c r="E47" t="s">
        <v>79</v>
      </c>
    </row>
    <row r="48" spans="5:14" ht="15.75">
      <c r="E48" s="153" t="s">
        <v>80</v>
      </c>
      <c r="F48" s="153"/>
      <c r="G48" s="75" t="s">
        <v>39</v>
      </c>
      <c r="H48" s="75"/>
      <c r="I48" s="75" t="s">
        <v>81</v>
      </c>
      <c r="J48" s="75" t="s">
        <v>82</v>
      </c>
      <c r="K48" s="75" t="s">
        <v>124</v>
      </c>
      <c r="L48" s="75" t="s">
        <v>85</v>
      </c>
      <c r="M48" s="75"/>
      <c r="N48" s="75"/>
    </row>
    <row r="49" spans="5:13" ht="12.75">
      <c r="E49" s="154" t="s">
        <v>158</v>
      </c>
      <c r="F49" s="154"/>
      <c r="G49" s="73" t="s">
        <v>160</v>
      </c>
      <c r="H49" s="73"/>
      <c r="I49" s="73" t="s">
        <v>162</v>
      </c>
      <c r="J49" t="s">
        <v>168</v>
      </c>
      <c r="L49" s="73"/>
      <c r="M49" s="73"/>
    </row>
    <row r="50" spans="5:14" ht="12.75">
      <c r="E50" s="85"/>
      <c r="F50" s="85"/>
      <c r="G50" s="73"/>
      <c r="H50" s="73"/>
      <c r="I50" s="73"/>
      <c r="J50" s="73"/>
      <c r="K50" s="73"/>
      <c r="M50" s="73"/>
      <c r="N50" s="73"/>
    </row>
    <row r="51" spans="5:14" ht="12.75">
      <c r="E51" s="85"/>
      <c r="F51" s="85"/>
      <c r="G51" s="73"/>
      <c r="H51" s="73"/>
      <c r="I51" s="73"/>
      <c r="J51" s="73"/>
      <c r="K51" s="73"/>
      <c r="L51" s="73"/>
      <c r="M51" s="73"/>
      <c r="N51" s="73"/>
    </row>
    <row r="52" spans="5:13" ht="12.75">
      <c r="E52" s="154" t="s">
        <v>159</v>
      </c>
      <c r="F52" s="154"/>
      <c r="G52" s="73" t="s">
        <v>161</v>
      </c>
      <c r="H52" s="73"/>
      <c r="I52" s="73" t="s">
        <v>163</v>
      </c>
      <c r="J52" t="s">
        <v>169</v>
      </c>
      <c r="M52" s="73"/>
    </row>
    <row r="53" spans="5:14" ht="12.75">
      <c r="E53" s="85"/>
      <c r="F53" s="85"/>
      <c r="G53" s="73"/>
      <c r="H53" s="73"/>
      <c r="I53" s="73"/>
      <c r="J53" s="73"/>
      <c r="K53" s="73"/>
      <c r="L53" s="73"/>
      <c r="M53" s="73"/>
      <c r="N53" s="73"/>
    </row>
    <row r="54" spans="5:14" ht="12.75">
      <c r="E54" s="85"/>
      <c r="F54" s="85"/>
      <c r="G54" s="73"/>
      <c r="H54" s="73"/>
      <c r="I54" s="73"/>
      <c r="J54" s="73"/>
      <c r="L54" s="73"/>
      <c r="M54" s="73"/>
      <c r="N54" s="73"/>
    </row>
    <row r="55" spans="5:10" ht="12.75">
      <c r="E55" t="s">
        <v>164</v>
      </c>
      <c r="G55" t="s">
        <v>165</v>
      </c>
      <c r="I55" t="s">
        <v>166</v>
      </c>
      <c r="J55" t="s">
        <v>170</v>
      </c>
    </row>
    <row r="58" spans="5:14" ht="12.75">
      <c r="E58" s="154" t="s">
        <v>62</v>
      </c>
      <c r="F58" s="154"/>
      <c r="G58" s="73" t="s">
        <v>41</v>
      </c>
      <c r="H58" s="73"/>
      <c r="I58" s="73" t="s">
        <v>123</v>
      </c>
      <c r="J58" t="s">
        <v>171</v>
      </c>
      <c r="K58" s="73"/>
      <c r="L58" s="73"/>
      <c r="M58" s="73"/>
      <c r="N58" s="73"/>
    </row>
    <row r="59" spans="5:14" ht="12.75">
      <c r="E59" s="85"/>
      <c r="F59" s="85"/>
      <c r="G59" s="73"/>
      <c r="H59" s="73"/>
      <c r="I59" s="73"/>
      <c r="J59" s="73"/>
      <c r="K59" s="73"/>
      <c r="L59" s="73"/>
      <c r="M59" s="73"/>
      <c r="N59" s="73"/>
    </row>
    <row r="60" spans="5:14" ht="12.75">
      <c r="E60" s="73"/>
      <c r="G60" s="73"/>
      <c r="H60" s="73"/>
      <c r="I60" s="73"/>
      <c r="J60" s="73"/>
      <c r="K60" s="73"/>
      <c r="L60" s="73"/>
      <c r="M60" s="73"/>
      <c r="N60" s="73"/>
    </row>
    <row r="61" spans="5:14" ht="13.5" thickBot="1">
      <c r="E61" s="74" t="s">
        <v>67</v>
      </c>
      <c r="F61" s="56"/>
      <c r="G61" s="74" t="s">
        <v>30</v>
      </c>
      <c r="H61" s="74"/>
      <c r="I61" s="74" t="s">
        <v>167</v>
      </c>
      <c r="J61" s="74"/>
      <c r="K61" s="74"/>
      <c r="L61" s="74"/>
      <c r="M61" s="74"/>
      <c r="N61" s="74"/>
    </row>
    <row r="63" ht="13.5" thickBot="1">
      <c r="E63" t="s">
        <v>79</v>
      </c>
    </row>
    <row r="64" spans="5:13" ht="12.75">
      <c r="E64" s="122" t="s">
        <v>80</v>
      </c>
      <c r="F64" s="122"/>
      <c r="G64" s="75" t="s">
        <v>39</v>
      </c>
      <c r="H64" s="118"/>
      <c r="I64" s="75" t="s">
        <v>81</v>
      </c>
      <c r="J64" s="75" t="s">
        <v>82</v>
      </c>
      <c r="K64" s="75" t="s">
        <v>83</v>
      </c>
      <c r="L64" s="75" t="s">
        <v>84</v>
      </c>
      <c r="M64" s="75" t="s">
        <v>85</v>
      </c>
    </row>
    <row r="65" spans="5:13" ht="12.75">
      <c r="E65" s="73" t="s">
        <v>173</v>
      </c>
      <c r="G65" s="73">
        <v>1944</v>
      </c>
      <c r="I65" s="73">
        <v>1</v>
      </c>
      <c r="J65" s="73">
        <v>1944</v>
      </c>
      <c r="K65" s="86">
        <v>116.93233082706767</v>
      </c>
      <c r="L65" s="115">
        <v>9.154059969381059E-09</v>
      </c>
      <c r="M65" s="86">
        <v>4.493998062571336</v>
      </c>
    </row>
    <row r="66" spans="5:13" ht="12.75">
      <c r="E66" s="73" t="s">
        <v>174</v>
      </c>
      <c r="G66" s="73">
        <v>1668</v>
      </c>
      <c r="I66" s="73">
        <v>3</v>
      </c>
      <c r="J66" s="73">
        <v>556</v>
      </c>
      <c r="K66" s="86">
        <v>33.443609022556394</v>
      </c>
      <c r="L66" s="115">
        <v>4.005157617060191E-07</v>
      </c>
      <c r="M66" s="86">
        <v>3.2388669524152647</v>
      </c>
    </row>
    <row r="67" spans="5:13" ht="12.75">
      <c r="E67" s="73" t="s">
        <v>175</v>
      </c>
      <c r="G67" s="73">
        <v>504</v>
      </c>
      <c r="I67" s="73">
        <v>3</v>
      </c>
      <c r="J67" s="73">
        <v>168</v>
      </c>
      <c r="K67" s="86">
        <v>10.105263157894736</v>
      </c>
      <c r="L67" s="115">
        <v>0.0005634951988642867</v>
      </c>
      <c r="M67" s="86">
        <v>3.2388669524152647</v>
      </c>
    </row>
    <row r="68" spans="5:13" ht="12.75">
      <c r="E68" s="73" t="s">
        <v>176</v>
      </c>
      <c r="G68" s="73">
        <v>266</v>
      </c>
      <c r="I68" s="73">
        <v>16</v>
      </c>
      <c r="J68" s="73">
        <v>16.625</v>
      </c>
      <c r="K68" s="73"/>
      <c r="L68" s="73"/>
      <c r="M68" s="73"/>
    </row>
    <row r="69" spans="5:13" ht="12.75">
      <c r="E69" s="73"/>
      <c r="G69" s="73"/>
      <c r="I69" s="73"/>
      <c r="J69" s="73"/>
      <c r="K69" s="73"/>
      <c r="L69" s="73"/>
      <c r="M69" s="73"/>
    </row>
    <row r="70" spans="5:13" ht="13.5" thickBot="1">
      <c r="E70" s="74" t="s">
        <v>67</v>
      </c>
      <c r="F70" s="56"/>
      <c r="G70" s="74">
        <v>4382</v>
      </c>
      <c r="H70" s="56"/>
      <c r="I70" s="74">
        <v>23</v>
      </c>
      <c r="J70" s="74"/>
      <c r="K70" s="74"/>
      <c r="L70" s="74"/>
      <c r="M70" s="74"/>
    </row>
    <row r="78" ht="38.25" customHeight="1"/>
  </sheetData>
  <mergeCells count="9">
    <mergeCell ref="E64:F64"/>
    <mergeCell ref="E58:F58"/>
    <mergeCell ref="E52:F52"/>
    <mergeCell ref="E19:F19"/>
    <mergeCell ref="E48:F48"/>
    <mergeCell ref="B3:B5"/>
    <mergeCell ref="B7:B9"/>
    <mergeCell ref="E37:I37"/>
    <mergeCell ref="E49:F49"/>
  </mergeCells>
  <printOptions/>
  <pageMargins left="0.75" right="0.75" top="1" bottom="1" header="0.492125985" footer="0.492125985"/>
  <pageSetup horizontalDpi="300" verticalDpi="300" orientation="portrait" paperSize="9" scale="95" r:id="rId15"/>
  <rowBreaks count="1" manualBreakCount="1">
    <brk id="72" max="255" man="1"/>
  </rowBreaks>
  <legacyDrawing r:id="rId14"/>
  <oleObjects>
    <oleObject progId="Equation.3" shapeId="601623" r:id="rId1"/>
    <oleObject progId="Equation.3" shapeId="655772" r:id="rId2"/>
    <oleObject progId="Equation.3" shapeId="671854" r:id="rId3"/>
    <oleObject progId="Equation.3" shapeId="700672" r:id="rId4"/>
    <oleObject progId="Equation.3" shapeId="726994" r:id="rId5"/>
    <oleObject progId="Equation.3" shapeId="727587" r:id="rId6"/>
    <oleObject progId="Equation.3" shapeId="753367" r:id="rId7"/>
    <oleObject progId="Equation.3" shapeId="792204" r:id="rId8"/>
    <oleObject progId="Equation.3" shapeId="792892" r:id="rId9"/>
    <oleObject progId="Equation.3" shapeId="794557" r:id="rId10"/>
    <oleObject progId="Equation.3" shapeId="805075" r:id="rId11"/>
    <oleObject progId="Equation.3" shapeId="805916" r:id="rId12"/>
    <oleObject progId="Equation.3" shapeId="806567" r:id="rId1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43">
      <selection activeCell="A31" sqref="A31:G38"/>
    </sheetView>
  </sheetViews>
  <sheetFormatPr defaultColWidth="9.140625" defaultRowHeight="12.75"/>
  <cols>
    <col min="1" max="1" width="16.57421875" style="0" customWidth="1"/>
  </cols>
  <sheetData>
    <row r="1" spans="1:5" ht="12.75">
      <c r="A1" s="99"/>
      <c r="B1" s="104" t="s">
        <v>140</v>
      </c>
      <c r="C1" s="104" t="s">
        <v>141</v>
      </c>
      <c r="D1" s="104" t="s">
        <v>142</v>
      </c>
      <c r="E1" s="104" t="s">
        <v>143</v>
      </c>
    </row>
    <row r="2" spans="1:5" ht="15">
      <c r="A2" s="99" t="s">
        <v>144</v>
      </c>
      <c r="B2" s="61">
        <v>65</v>
      </c>
      <c r="C2" s="61">
        <v>56</v>
      </c>
      <c r="D2" s="61">
        <v>58</v>
      </c>
      <c r="E2" s="61">
        <v>38</v>
      </c>
    </row>
    <row r="3" spans="1:5" ht="15">
      <c r="A3" s="99"/>
      <c r="B3" s="61">
        <v>69</v>
      </c>
      <c r="C3" s="61">
        <v>49</v>
      </c>
      <c r="D3" s="61">
        <v>65</v>
      </c>
      <c r="E3" s="61">
        <v>30</v>
      </c>
    </row>
    <row r="4" spans="1:5" ht="15">
      <c r="A4" s="99"/>
      <c r="B4" s="61">
        <v>73</v>
      </c>
      <c r="C4" s="61">
        <v>54</v>
      </c>
      <c r="D4" s="61">
        <v>57</v>
      </c>
      <c r="E4" s="61">
        <v>34</v>
      </c>
    </row>
    <row r="5" spans="1:5" ht="15">
      <c r="A5" s="102" t="s">
        <v>145</v>
      </c>
      <c r="B5" s="61">
        <v>72</v>
      </c>
      <c r="C5" s="61">
        <v>73</v>
      </c>
      <c r="D5" s="61">
        <v>76</v>
      </c>
      <c r="E5" s="61">
        <v>71</v>
      </c>
    </row>
    <row r="6" spans="1:5" ht="15">
      <c r="A6" s="103"/>
      <c r="B6" s="61">
        <v>79</v>
      </c>
      <c r="C6" s="61">
        <v>77</v>
      </c>
      <c r="D6" s="61">
        <v>69</v>
      </c>
      <c r="E6" s="61">
        <v>65</v>
      </c>
    </row>
    <row r="7" spans="1:5" ht="15">
      <c r="A7" s="93"/>
      <c r="B7" s="61">
        <v>80</v>
      </c>
      <c r="C7" s="61">
        <v>69</v>
      </c>
      <c r="D7" s="61">
        <v>71</v>
      </c>
      <c r="E7" s="61">
        <v>62</v>
      </c>
    </row>
    <row r="9" ht="12.75">
      <c r="A9" t="s">
        <v>172</v>
      </c>
    </row>
    <row r="11" spans="1:6" ht="12.75">
      <c r="A11" t="s">
        <v>74</v>
      </c>
      <c r="B11" t="s">
        <v>140</v>
      </c>
      <c r="C11" t="s">
        <v>141</v>
      </c>
      <c r="D11" t="s">
        <v>142</v>
      </c>
      <c r="E11" t="s">
        <v>143</v>
      </c>
      <c r="F11" t="s">
        <v>67</v>
      </c>
    </row>
    <row r="12" spans="1:6" ht="13.5" thickBot="1">
      <c r="A12" s="109" t="s">
        <v>144</v>
      </c>
      <c r="B12" s="109"/>
      <c r="C12" s="109"/>
      <c r="D12" s="109"/>
      <c r="E12" s="109"/>
      <c r="F12" s="109"/>
    </row>
    <row r="13" spans="1:6" ht="12.75">
      <c r="A13" s="73" t="s">
        <v>76</v>
      </c>
      <c r="B13" s="73">
        <v>3</v>
      </c>
      <c r="C13" s="73">
        <v>3</v>
      </c>
      <c r="D13" s="73">
        <v>3</v>
      </c>
      <c r="E13" s="73">
        <v>3</v>
      </c>
      <c r="F13" s="73">
        <v>12</v>
      </c>
    </row>
    <row r="14" spans="1:6" ht="12.75">
      <c r="A14" s="73" t="s">
        <v>77</v>
      </c>
      <c r="B14" s="73">
        <v>207</v>
      </c>
      <c r="C14" s="73">
        <v>159</v>
      </c>
      <c r="D14" s="73">
        <v>180</v>
      </c>
      <c r="E14" s="73">
        <v>102</v>
      </c>
      <c r="F14" s="73">
        <v>648</v>
      </c>
    </row>
    <row r="15" spans="1:6" ht="12.75">
      <c r="A15" s="73" t="s">
        <v>10</v>
      </c>
      <c r="B15" s="73">
        <v>69</v>
      </c>
      <c r="C15" s="73">
        <v>53</v>
      </c>
      <c r="D15" s="73">
        <v>60</v>
      </c>
      <c r="E15" s="73">
        <v>34</v>
      </c>
      <c r="F15" s="73">
        <v>54</v>
      </c>
    </row>
    <row r="16" spans="1:6" ht="12.75">
      <c r="A16" s="73" t="s">
        <v>78</v>
      </c>
      <c r="B16" s="73">
        <v>16</v>
      </c>
      <c r="C16" s="73">
        <v>13</v>
      </c>
      <c r="D16" s="73">
        <v>19</v>
      </c>
      <c r="E16" s="73">
        <v>16</v>
      </c>
      <c r="F16" s="73">
        <v>192.1818181818182</v>
      </c>
    </row>
    <row r="17" spans="1:6" ht="12.75">
      <c r="A17" s="73"/>
      <c r="B17" s="73"/>
      <c r="C17" s="73"/>
      <c r="D17" s="73"/>
      <c r="E17" s="73"/>
      <c r="F17" s="73"/>
    </row>
    <row r="18" spans="1:6" ht="13.5" thickBot="1">
      <c r="A18" s="109" t="s">
        <v>145</v>
      </c>
      <c r="B18" s="109"/>
      <c r="C18" s="109"/>
      <c r="D18" s="109"/>
      <c r="E18" s="109"/>
      <c r="F18" s="109"/>
    </row>
    <row r="19" spans="1:6" ht="12.75">
      <c r="A19" s="73" t="s">
        <v>76</v>
      </c>
      <c r="B19" s="73">
        <v>3</v>
      </c>
      <c r="C19" s="73">
        <v>3</v>
      </c>
      <c r="D19" s="73">
        <v>3</v>
      </c>
      <c r="E19" s="73">
        <v>3</v>
      </c>
      <c r="F19" s="73">
        <v>12</v>
      </c>
    </row>
    <row r="20" spans="1:6" ht="12.75">
      <c r="A20" s="73" t="s">
        <v>77</v>
      </c>
      <c r="B20" s="73">
        <v>231</v>
      </c>
      <c r="C20" s="73">
        <v>219</v>
      </c>
      <c r="D20" s="73">
        <v>216</v>
      </c>
      <c r="E20" s="73">
        <v>198</v>
      </c>
      <c r="F20" s="73">
        <v>864</v>
      </c>
    </row>
    <row r="21" spans="1:6" ht="12.75">
      <c r="A21" s="73" t="s">
        <v>10</v>
      </c>
      <c r="B21" s="73">
        <v>77</v>
      </c>
      <c r="C21" s="73">
        <v>73</v>
      </c>
      <c r="D21" s="73">
        <v>72</v>
      </c>
      <c r="E21" s="73">
        <v>66</v>
      </c>
      <c r="F21" s="73">
        <v>72</v>
      </c>
    </row>
    <row r="22" spans="1:6" ht="12.75">
      <c r="A22" s="73" t="s">
        <v>78</v>
      </c>
      <c r="B22" s="73">
        <v>19</v>
      </c>
      <c r="C22" s="73">
        <v>16</v>
      </c>
      <c r="D22" s="73">
        <v>13</v>
      </c>
      <c r="E22" s="73">
        <v>21</v>
      </c>
      <c r="F22" s="73">
        <v>29.454545454545453</v>
      </c>
    </row>
    <row r="23" spans="1:6" ht="12.75">
      <c r="A23" s="73"/>
      <c r="B23" s="73"/>
      <c r="C23" s="73"/>
      <c r="D23" s="73"/>
      <c r="E23" s="73"/>
      <c r="F23" s="73"/>
    </row>
    <row r="24" spans="1:4" ht="13.5" thickBot="1">
      <c r="A24" s="109" t="s">
        <v>67</v>
      </c>
      <c r="B24" s="109"/>
      <c r="C24" s="109"/>
      <c r="D24" s="109"/>
    </row>
    <row r="25" spans="1:5" ht="12.75">
      <c r="A25" s="73" t="s">
        <v>76</v>
      </c>
      <c r="B25" s="73">
        <v>6</v>
      </c>
      <c r="C25" s="73">
        <v>6</v>
      </c>
      <c r="D25" s="73">
        <v>6</v>
      </c>
      <c r="E25">
        <v>6</v>
      </c>
    </row>
    <row r="26" spans="1:5" ht="12.75">
      <c r="A26" s="73" t="s">
        <v>77</v>
      </c>
      <c r="B26" s="73">
        <v>438</v>
      </c>
      <c r="C26" s="73">
        <v>378</v>
      </c>
      <c r="D26" s="73">
        <v>396</v>
      </c>
      <c r="E26">
        <v>300</v>
      </c>
    </row>
    <row r="27" spans="1:5" ht="12.75">
      <c r="A27" s="73" t="s">
        <v>10</v>
      </c>
      <c r="B27" s="73">
        <v>73</v>
      </c>
      <c r="C27" s="73">
        <v>63</v>
      </c>
      <c r="D27" s="73">
        <v>66</v>
      </c>
      <c r="E27">
        <v>50</v>
      </c>
    </row>
    <row r="28" spans="1:5" ht="12.75">
      <c r="A28" s="73" t="s">
        <v>78</v>
      </c>
      <c r="B28" s="73">
        <v>33.2</v>
      </c>
      <c r="C28" s="73">
        <v>131.6</v>
      </c>
      <c r="D28" s="73">
        <v>56</v>
      </c>
      <c r="E28">
        <v>322</v>
      </c>
    </row>
    <row r="29" spans="1:4" ht="12.75">
      <c r="A29" s="73"/>
      <c r="B29" s="73"/>
      <c r="C29" s="73"/>
      <c r="D29" s="73"/>
    </row>
    <row r="31" ht="13.5" thickBot="1">
      <c r="A31" t="s">
        <v>79</v>
      </c>
    </row>
    <row r="32" spans="1:7" ht="12.75">
      <c r="A32" s="75" t="s">
        <v>80</v>
      </c>
      <c r="B32" s="75" t="s">
        <v>39</v>
      </c>
      <c r="C32" s="75" t="s">
        <v>81</v>
      </c>
      <c r="D32" s="75" t="s">
        <v>82</v>
      </c>
      <c r="E32" s="75" t="s">
        <v>83</v>
      </c>
      <c r="F32" s="75" t="s">
        <v>84</v>
      </c>
      <c r="G32" s="75" t="s">
        <v>85</v>
      </c>
    </row>
    <row r="33" spans="1:7" ht="12.75">
      <c r="A33" s="73" t="s">
        <v>173</v>
      </c>
      <c r="B33" s="73">
        <v>1944</v>
      </c>
      <c r="C33" s="73">
        <v>1</v>
      </c>
      <c r="D33" s="73">
        <v>1944</v>
      </c>
      <c r="E33" s="73">
        <v>116.93233082706767</v>
      </c>
      <c r="F33" s="73">
        <v>9.154059969381059E-09</v>
      </c>
      <c r="G33" s="73">
        <v>4.493998062571336</v>
      </c>
    </row>
    <row r="34" spans="1:7" ht="12.75">
      <c r="A34" s="73" t="s">
        <v>174</v>
      </c>
      <c r="B34" s="73">
        <v>1668</v>
      </c>
      <c r="C34" s="73">
        <v>3</v>
      </c>
      <c r="D34" s="73">
        <v>556</v>
      </c>
      <c r="E34" s="73">
        <v>33.443609022556394</v>
      </c>
      <c r="F34" s="73">
        <v>4.005157617060191E-07</v>
      </c>
      <c r="G34" s="73">
        <v>3.2388669524152647</v>
      </c>
    </row>
    <row r="35" spans="1:7" ht="12.75">
      <c r="A35" s="73" t="s">
        <v>175</v>
      </c>
      <c r="B35" s="73">
        <v>504</v>
      </c>
      <c r="C35" s="73">
        <v>3</v>
      </c>
      <c r="D35" s="73">
        <v>168</v>
      </c>
      <c r="E35" s="73">
        <v>10.105263157894736</v>
      </c>
      <c r="F35" s="73">
        <v>0.0005634951988642867</v>
      </c>
      <c r="G35" s="73">
        <v>3.2388669524152647</v>
      </c>
    </row>
    <row r="36" spans="1:7" ht="12.75">
      <c r="A36" s="73" t="s">
        <v>176</v>
      </c>
      <c r="B36" s="73">
        <v>266</v>
      </c>
      <c r="C36" s="73">
        <v>16</v>
      </c>
      <c r="D36" s="73">
        <v>16.625</v>
      </c>
      <c r="E36" s="73"/>
      <c r="F36" s="73"/>
      <c r="G36" s="73"/>
    </row>
    <row r="37" spans="1:7" ht="12.75">
      <c r="A37" s="73"/>
      <c r="B37" s="73"/>
      <c r="C37" s="73"/>
      <c r="D37" s="73"/>
      <c r="E37" s="73"/>
      <c r="F37" s="73"/>
      <c r="G37" s="73"/>
    </row>
    <row r="38" spans="1:7" ht="13.5" thickBot="1">
      <c r="A38" s="74" t="s">
        <v>67</v>
      </c>
      <c r="B38" s="74">
        <v>4382</v>
      </c>
      <c r="C38" s="74">
        <v>23</v>
      </c>
      <c r="D38" s="74"/>
      <c r="E38" s="74"/>
      <c r="F38" s="74"/>
      <c r="G38" s="74"/>
    </row>
    <row r="41" spans="1:5" ht="12.75">
      <c r="A41" s="1"/>
      <c r="B41" s="1" t="s">
        <v>140</v>
      </c>
      <c r="C41" s="1" t="s">
        <v>141</v>
      </c>
      <c r="D41" s="1" t="s">
        <v>142</v>
      </c>
      <c r="E41" s="1" t="s">
        <v>143</v>
      </c>
    </row>
    <row r="42" spans="1:5" ht="12.75">
      <c r="A42" s="99" t="s">
        <v>144</v>
      </c>
      <c r="B42" s="111">
        <v>69</v>
      </c>
      <c r="C42" s="111">
        <v>53</v>
      </c>
      <c r="D42" s="111">
        <v>60</v>
      </c>
      <c r="E42" s="111">
        <v>34</v>
      </c>
    </row>
    <row r="43" spans="1:5" ht="12.75">
      <c r="A43" s="110" t="s">
        <v>145</v>
      </c>
      <c r="B43" s="111">
        <v>77</v>
      </c>
      <c r="C43" s="111">
        <v>73</v>
      </c>
      <c r="D43" s="111">
        <v>72</v>
      </c>
      <c r="E43" s="111">
        <v>66</v>
      </c>
    </row>
    <row r="44" spans="1:5" ht="12.75">
      <c r="A44" s="113"/>
      <c r="B44" s="111"/>
      <c r="C44" s="111"/>
      <c r="D44" s="73"/>
      <c r="E44" s="73"/>
    </row>
    <row r="45" spans="2:3" ht="25.5">
      <c r="B45" s="99" t="s">
        <v>144</v>
      </c>
      <c r="C45" s="112" t="s">
        <v>145</v>
      </c>
    </row>
    <row r="46" spans="1:3" ht="12.75">
      <c r="A46" s="1" t="s">
        <v>140</v>
      </c>
      <c r="B46" s="111">
        <v>69</v>
      </c>
      <c r="C46" s="111">
        <v>77</v>
      </c>
    </row>
    <row r="47" spans="1:3" ht="12.75">
      <c r="A47" s="1" t="s">
        <v>141</v>
      </c>
      <c r="B47" s="111">
        <v>53</v>
      </c>
      <c r="C47" s="111">
        <v>73</v>
      </c>
    </row>
    <row r="48" spans="1:3" ht="12.75">
      <c r="A48" s="1" t="s">
        <v>142</v>
      </c>
      <c r="B48" s="111">
        <v>60</v>
      </c>
      <c r="C48" s="111">
        <v>72</v>
      </c>
    </row>
    <row r="49" spans="1:3" ht="12.75">
      <c r="A49" s="1" t="s">
        <v>143</v>
      </c>
      <c r="B49" s="111">
        <v>34</v>
      </c>
      <c r="C49" s="111">
        <v>66</v>
      </c>
    </row>
  </sheetData>
  <printOptions/>
  <pageMargins left="0.75" right="0.75" top="0.73" bottom="1" header="0.492125985" footer="0.492125985"/>
  <pageSetup horizontalDpi="300" verticalDpi="3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49" sqref="A49"/>
    </sheetView>
  </sheetViews>
  <sheetFormatPr defaultColWidth="9.140625" defaultRowHeight="12.75"/>
  <cols>
    <col min="1" max="1" width="16.57421875" style="0" customWidth="1"/>
    <col min="2" max="2" width="9.57421875" style="0" bestFit="1" customWidth="1"/>
  </cols>
  <sheetData>
    <row r="1" spans="1:7" ht="12.75">
      <c r="A1" s="1"/>
      <c r="B1" s="1" t="s">
        <v>177</v>
      </c>
      <c r="C1" s="1" t="s">
        <v>178</v>
      </c>
      <c r="D1" s="1" t="s">
        <v>179</v>
      </c>
      <c r="E1" s="1" t="s">
        <v>180</v>
      </c>
      <c r="F1" s="1" t="s">
        <v>181</v>
      </c>
      <c r="G1" s="1" t="s">
        <v>182</v>
      </c>
    </row>
    <row r="2" spans="1:7" ht="12.75">
      <c r="A2" s="1" t="s">
        <v>183</v>
      </c>
      <c r="B2" s="1">
        <v>1.3</v>
      </c>
      <c r="C2" s="1">
        <v>1.5</v>
      </c>
      <c r="D2" s="1">
        <v>1.5</v>
      </c>
      <c r="E2" s="1">
        <v>2.4</v>
      </c>
      <c r="F2" s="1">
        <v>1.9</v>
      </c>
      <c r="G2" s="1">
        <v>2</v>
      </c>
    </row>
    <row r="3" spans="1:7" ht="12.75">
      <c r="A3" s="1"/>
      <c r="B3" s="1">
        <v>1.7</v>
      </c>
      <c r="C3" s="1">
        <v>1.3</v>
      </c>
      <c r="D3" s="1">
        <v>1.4</v>
      </c>
      <c r="E3" s="1">
        <v>2.1</v>
      </c>
      <c r="F3" s="1">
        <v>1.8</v>
      </c>
      <c r="G3" s="1">
        <v>2.5</v>
      </c>
    </row>
    <row r="4" spans="1:7" ht="12.75">
      <c r="A4" s="1"/>
      <c r="B4" s="1">
        <v>1.5</v>
      </c>
      <c r="C4" s="1">
        <v>1.7</v>
      </c>
      <c r="D4" s="1">
        <v>1.4</v>
      </c>
      <c r="E4" s="1">
        <v>2.6</v>
      </c>
      <c r="F4" s="1">
        <v>1.6</v>
      </c>
      <c r="G4" s="1">
        <v>2</v>
      </c>
    </row>
    <row r="5" spans="1:7" ht="12.75">
      <c r="A5" s="1" t="s">
        <v>184</v>
      </c>
      <c r="B5" s="1">
        <v>1.5</v>
      </c>
      <c r="C5" s="1">
        <v>1</v>
      </c>
      <c r="D5" s="1">
        <v>1.2</v>
      </c>
      <c r="E5" s="1">
        <v>1.6</v>
      </c>
      <c r="F5" s="1">
        <v>1.9</v>
      </c>
      <c r="G5" s="1">
        <v>1.4</v>
      </c>
    </row>
    <row r="6" spans="1:7" ht="12.75">
      <c r="A6" s="1"/>
      <c r="B6" s="1">
        <v>1.5</v>
      </c>
      <c r="C6" s="1">
        <v>1.1</v>
      </c>
      <c r="D6" s="1">
        <v>1.1</v>
      </c>
      <c r="E6" s="1">
        <v>2.2</v>
      </c>
      <c r="F6" s="1">
        <v>2.3</v>
      </c>
      <c r="G6" s="1">
        <v>2.1</v>
      </c>
    </row>
    <row r="7" spans="1:7" ht="12.75">
      <c r="A7" s="1"/>
      <c r="B7" s="1">
        <v>1.2</v>
      </c>
      <c r="C7" s="1">
        <v>1.7</v>
      </c>
      <c r="D7" s="1">
        <v>1</v>
      </c>
      <c r="E7" s="1">
        <v>1.7</v>
      </c>
      <c r="F7" s="1">
        <v>2.4</v>
      </c>
      <c r="G7" s="1">
        <v>1.5</v>
      </c>
    </row>
    <row r="8" spans="1:7" ht="12.75">
      <c r="A8" s="1" t="s">
        <v>185</v>
      </c>
      <c r="B8" s="1">
        <v>2.3</v>
      </c>
      <c r="C8" s="1">
        <v>2.1</v>
      </c>
      <c r="D8" s="1">
        <v>2.2</v>
      </c>
      <c r="E8" s="1">
        <v>2.4</v>
      </c>
      <c r="F8" s="1">
        <v>2.1</v>
      </c>
      <c r="G8" s="1">
        <v>2.3</v>
      </c>
    </row>
    <row r="9" spans="1:7" ht="12.75">
      <c r="A9" s="1"/>
      <c r="B9" s="1">
        <v>1.7</v>
      </c>
      <c r="C9" s="1">
        <v>2.1</v>
      </c>
      <c r="D9" s="1">
        <v>1.8</v>
      </c>
      <c r="E9" s="1">
        <v>2.2</v>
      </c>
      <c r="F9" s="1">
        <v>1.8</v>
      </c>
      <c r="G9" s="1">
        <v>2.4</v>
      </c>
    </row>
    <row r="10" spans="1:7" ht="12.75">
      <c r="A10" s="1"/>
      <c r="B10" s="1">
        <v>2</v>
      </c>
      <c r="C10" s="1">
        <v>2.6</v>
      </c>
      <c r="D10" s="1">
        <v>1.6</v>
      </c>
      <c r="E10" s="1">
        <v>2.5</v>
      </c>
      <c r="F10" s="1">
        <v>1.8</v>
      </c>
      <c r="G10" s="1">
        <v>1.9</v>
      </c>
    </row>
    <row r="12" ht="12.75">
      <c r="A12" t="s">
        <v>172</v>
      </c>
    </row>
    <row r="14" spans="1:8" ht="12.75">
      <c r="A14" t="s">
        <v>74</v>
      </c>
      <c r="B14" t="s">
        <v>177</v>
      </c>
      <c r="C14" t="s">
        <v>178</v>
      </c>
      <c r="D14" t="s">
        <v>179</v>
      </c>
      <c r="E14" t="s">
        <v>180</v>
      </c>
      <c r="F14" t="s">
        <v>181</v>
      </c>
      <c r="G14" t="s">
        <v>182</v>
      </c>
      <c r="H14" t="s">
        <v>67</v>
      </c>
    </row>
    <row r="15" spans="1:8" ht="13.5" thickBot="1">
      <c r="A15" s="109" t="s">
        <v>183</v>
      </c>
      <c r="B15" s="109"/>
      <c r="C15" s="109"/>
      <c r="D15" s="109"/>
      <c r="E15" s="109"/>
      <c r="F15" s="109"/>
      <c r="G15" s="109"/>
      <c r="H15" s="109"/>
    </row>
    <row r="16" spans="1:8" ht="12.75">
      <c r="A16" s="73" t="s">
        <v>76</v>
      </c>
      <c r="B16" s="73">
        <v>3</v>
      </c>
      <c r="C16" s="73">
        <v>3</v>
      </c>
      <c r="D16" s="73">
        <v>3</v>
      </c>
      <c r="E16" s="73">
        <v>3</v>
      </c>
      <c r="F16" s="73">
        <v>3</v>
      </c>
      <c r="G16" s="73">
        <v>3</v>
      </c>
      <c r="H16" s="73">
        <v>18</v>
      </c>
    </row>
    <row r="17" spans="1:8" ht="12.75">
      <c r="A17" s="73" t="s">
        <v>77</v>
      </c>
      <c r="B17" s="73">
        <v>4.5</v>
      </c>
      <c r="C17" s="73">
        <v>4.5</v>
      </c>
      <c r="D17" s="73">
        <v>4.3</v>
      </c>
      <c r="E17" s="73">
        <v>7.1</v>
      </c>
      <c r="F17" s="73">
        <v>5.3</v>
      </c>
      <c r="G17" s="73">
        <v>6.5</v>
      </c>
      <c r="H17" s="73">
        <v>32.2</v>
      </c>
    </row>
    <row r="18" spans="1:8" ht="12.75">
      <c r="A18" s="73" t="s">
        <v>10</v>
      </c>
      <c r="B18" s="73">
        <v>1.5</v>
      </c>
      <c r="C18" s="73">
        <v>1.5</v>
      </c>
      <c r="D18" s="73">
        <v>1.4333333333333333</v>
      </c>
      <c r="E18" s="73">
        <v>2.3666666666666667</v>
      </c>
      <c r="F18" s="73">
        <v>1.7666666666666668</v>
      </c>
      <c r="G18" s="73">
        <v>2.1666666666666665</v>
      </c>
      <c r="H18" s="73">
        <v>1.788888888888889</v>
      </c>
    </row>
    <row r="19" spans="1:8" ht="12.75">
      <c r="A19" s="73" t="s">
        <v>78</v>
      </c>
      <c r="B19" s="73">
        <v>0.04</v>
      </c>
      <c r="C19" s="73">
        <v>0.04</v>
      </c>
      <c r="D19" s="73">
        <v>0.0033333333333334103</v>
      </c>
      <c r="E19" s="73">
        <v>0.06333333333333435</v>
      </c>
      <c r="F19" s="73">
        <v>0.02333333333333254</v>
      </c>
      <c r="G19" s="73">
        <v>0.08333333333333304</v>
      </c>
      <c r="H19" s="73">
        <v>0.1657516339869277</v>
      </c>
    </row>
    <row r="20" spans="1:8" ht="12.75">
      <c r="A20" s="73"/>
      <c r="B20" s="73"/>
      <c r="C20" s="73"/>
      <c r="D20" s="73"/>
      <c r="E20" s="73"/>
      <c r="F20" s="73"/>
      <c r="G20" s="73"/>
      <c r="H20" s="73"/>
    </row>
    <row r="21" spans="1:8" ht="13.5" thickBot="1">
      <c r="A21" s="109" t="s">
        <v>184</v>
      </c>
      <c r="B21" s="109"/>
      <c r="C21" s="109"/>
      <c r="D21" s="109"/>
      <c r="E21" s="109"/>
      <c r="F21" s="109"/>
      <c r="G21" s="109"/>
      <c r="H21" s="109"/>
    </row>
    <row r="22" spans="1:8" ht="12.75">
      <c r="A22" s="73" t="s">
        <v>76</v>
      </c>
      <c r="B22" s="73">
        <v>3</v>
      </c>
      <c r="C22" s="73">
        <v>3</v>
      </c>
      <c r="D22" s="73">
        <v>3</v>
      </c>
      <c r="E22" s="73">
        <v>3</v>
      </c>
      <c r="F22" s="73">
        <v>3</v>
      </c>
      <c r="G22" s="73">
        <v>3</v>
      </c>
      <c r="H22" s="73">
        <v>18</v>
      </c>
    </row>
    <row r="23" spans="1:8" ht="12.75">
      <c r="A23" s="73" t="s">
        <v>77</v>
      </c>
      <c r="B23" s="73">
        <v>4.2</v>
      </c>
      <c r="C23" s="73">
        <v>3.8</v>
      </c>
      <c r="D23" s="73">
        <v>3.3</v>
      </c>
      <c r="E23" s="73">
        <v>5.5</v>
      </c>
      <c r="F23" s="73">
        <v>6.6</v>
      </c>
      <c r="G23" s="73">
        <v>5</v>
      </c>
      <c r="H23" s="73">
        <v>28.4</v>
      </c>
    </row>
    <row r="24" spans="1:8" ht="12.75">
      <c r="A24" s="73" t="s">
        <v>10</v>
      </c>
      <c r="B24" s="73">
        <v>1.4</v>
      </c>
      <c r="C24" s="73">
        <v>1.2666666666666666</v>
      </c>
      <c r="D24" s="73">
        <v>1.1</v>
      </c>
      <c r="E24" s="73">
        <v>1.8333333333333333</v>
      </c>
      <c r="F24" s="73">
        <v>2.2</v>
      </c>
      <c r="G24" s="73">
        <v>1.6666666666666667</v>
      </c>
      <c r="H24" s="73">
        <v>1.5777777777777777</v>
      </c>
    </row>
    <row r="25" spans="1:8" ht="12.75">
      <c r="A25" s="73" t="s">
        <v>78</v>
      </c>
      <c r="B25" s="73">
        <v>0.029999999999999805</v>
      </c>
      <c r="C25" s="73">
        <v>0.1433333333333331</v>
      </c>
      <c r="D25" s="73">
        <v>0.010000000000000453</v>
      </c>
      <c r="E25" s="73">
        <v>0.1033333333333335</v>
      </c>
      <c r="F25" s="73">
        <v>0.07000000000000028</v>
      </c>
      <c r="G25" s="73">
        <v>0.14333333333333353</v>
      </c>
      <c r="H25" s="73">
        <v>0.2030065359477124</v>
      </c>
    </row>
    <row r="26" spans="1:8" ht="12.75">
      <c r="A26" s="73"/>
      <c r="B26" s="73"/>
      <c r="C26" s="73"/>
      <c r="D26" s="73"/>
      <c r="E26" s="73"/>
      <c r="F26" s="73"/>
      <c r="G26" s="73"/>
      <c r="H26" s="73"/>
    </row>
    <row r="27" spans="1:8" ht="13.5" thickBot="1">
      <c r="A27" s="109" t="s">
        <v>185</v>
      </c>
      <c r="B27" s="109"/>
      <c r="C27" s="109"/>
      <c r="D27" s="109"/>
      <c r="E27" s="109"/>
      <c r="F27" s="109"/>
      <c r="G27" s="109"/>
      <c r="H27" s="109"/>
    </row>
    <row r="28" spans="1:8" ht="12.75">
      <c r="A28" s="73" t="s">
        <v>76</v>
      </c>
      <c r="B28" s="73">
        <v>3</v>
      </c>
      <c r="C28" s="73">
        <v>3</v>
      </c>
      <c r="D28" s="73">
        <v>3</v>
      </c>
      <c r="E28" s="73">
        <v>3</v>
      </c>
      <c r="F28" s="73">
        <v>3</v>
      </c>
      <c r="G28" s="73">
        <v>3</v>
      </c>
      <c r="H28" s="73">
        <v>18</v>
      </c>
    </row>
    <row r="29" spans="1:8" ht="12.75">
      <c r="A29" s="73" t="s">
        <v>77</v>
      </c>
      <c r="B29" s="73">
        <v>6</v>
      </c>
      <c r="C29" s="73">
        <v>6.8</v>
      </c>
      <c r="D29" s="73">
        <v>5.6</v>
      </c>
      <c r="E29" s="73">
        <v>7.1</v>
      </c>
      <c r="F29" s="73">
        <v>5.7</v>
      </c>
      <c r="G29" s="73">
        <v>6.6</v>
      </c>
      <c r="H29" s="73">
        <v>37.8</v>
      </c>
    </row>
    <row r="30" spans="1:8" ht="12.75">
      <c r="A30" s="73" t="s">
        <v>10</v>
      </c>
      <c r="B30" s="73">
        <v>2</v>
      </c>
      <c r="C30" s="73">
        <v>2.266666666666667</v>
      </c>
      <c r="D30" s="73">
        <v>1.8666666666666665</v>
      </c>
      <c r="E30" s="73">
        <v>2.3666666666666667</v>
      </c>
      <c r="F30" s="73">
        <v>1.9</v>
      </c>
      <c r="G30" s="73">
        <v>2.2</v>
      </c>
      <c r="H30" s="73">
        <v>2.1</v>
      </c>
    </row>
    <row r="31" spans="1:8" ht="12.75">
      <c r="A31" s="73" t="s">
        <v>78</v>
      </c>
      <c r="B31" s="73">
        <v>0.08999999999999986</v>
      </c>
      <c r="C31" s="73">
        <v>0.08333333333333304</v>
      </c>
      <c r="D31" s="73">
        <v>0.09333333333333549</v>
      </c>
      <c r="E31" s="73">
        <v>0.023333333333335204</v>
      </c>
      <c r="F31" s="73">
        <v>0.03000000000000025</v>
      </c>
      <c r="G31" s="73">
        <v>0.07000000000000028</v>
      </c>
      <c r="H31" s="73">
        <v>0.08352941176470682</v>
      </c>
    </row>
    <row r="32" spans="1:8" ht="12.75">
      <c r="A32" s="73"/>
      <c r="B32" s="73"/>
      <c r="C32" s="73"/>
      <c r="D32" s="73"/>
      <c r="E32" s="73"/>
      <c r="F32" s="73"/>
      <c r="G32" s="73"/>
      <c r="H32" s="73"/>
    </row>
    <row r="33" spans="1:5" ht="13.5" thickBot="1">
      <c r="A33" s="109" t="s">
        <v>67</v>
      </c>
      <c r="B33" s="109"/>
      <c r="C33" s="109"/>
      <c r="D33" s="109"/>
      <c r="E33" s="109"/>
    </row>
    <row r="34" spans="1:7" ht="12.75">
      <c r="A34" s="73" t="s">
        <v>76</v>
      </c>
      <c r="B34" s="73">
        <v>9</v>
      </c>
      <c r="C34" s="73">
        <v>9</v>
      </c>
      <c r="D34" s="73">
        <v>9</v>
      </c>
      <c r="E34" s="73">
        <v>9</v>
      </c>
      <c r="F34">
        <v>9</v>
      </c>
      <c r="G34">
        <v>9</v>
      </c>
    </row>
    <row r="35" spans="1:7" ht="12.75">
      <c r="A35" s="73" t="s">
        <v>77</v>
      </c>
      <c r="B35" s="73">
        <v>14.7</v>
      </c>
      <c r="C35" s="73">
        <v>15.1</v>
      </c>
      <c r="D35" s="73">
        <v>13.2</v>
      </c>
      <c r="E35" s="73">
        <v>19.7</v>
      </c>
      <c r="F35">
        <v>17.6</v>
      </c>
      <c r="G35">
        <v>18.1</v>
      </c>
    </row>
    <row r="36" spans="1:7" ht="12.75">
      <c r="A36" s="73" t="s">
        <v>10</v>
      </c>
      <c r="B36" s="73">
        <v>1.6333333333333333</v>
      </c>
      <c r="C36" s="73">
        <v>1.6777777777777776</v>
      </c>
      <c r="D36" s="73">
        <v>1.4666666666666668</v>
      </c>
      <c r="E36" s="73">
        <v>2.1888888888888887</v>
      </c>
      <c r="F36">
        <v>1.9555555555555557</v>
      </c>
      <c r="G36">
        <v>2.011111111111111</v>
      </c>
    </row>
    <row r="37" spans="1:7" ht="12.75">
      <c r="A37" s="73" t="s">
        <v>78</v>
      </c>
      <c r="B37" s="73">
        <v>0.1175</v>
      </c>
      <c r="C37" s="73">
        <v>0.27194444444444565</v>
      </c>
      <c r="D37" s="73">
        <v>0.1375</v>
      </c>
      <c r="E37" s="73">
        <v>0.11861111111111278</v>
      </c>
      <c r="F37">
        <v>0.06777777777777683</v>
      </c>
      <c r="G37">
        <v>0.14111111111111274</v>
      </c>
    </row>
    <row r="38" spans="1:5" ht="12.75">
      <c r="A38" s="73"/>
      <c r="B38" s="73"/>
      <c r="C38" s="73"/>
      <c r="D38" s="73"/>
      <c r="E38" s="73"/>
    </row>
    <row r="40" ht="13.5" thickBot="1">
      <c r="A40" t="s">
        <v>79</v>
      </c>
    </row>
    <row r="41" spans="1:7" ht="12.75">
      <c r="A41" s="75" t="s">
        <v>80</v>
      </c>
      <c r="B41" s="75" t="s">
        <v>39</v>
      </c>
      <c r="C41" s="75" t="s">
        <v>81</v>
      </c>
      <c r="D41" s="75" t="s">
        <v>82</v>
      </c>
      <c r="E41" s="75" t="s">
        <v>83</v>
      </c>
      <c r="F41" s="75" t="s">
        <v>84</v>
      </c>
      <c r="G41" s="75" t="s">
        <v>85</v>
      </c>
    </row>
    <row r="42" spans="1:7" ht="12.75">
      <c r="A42" s="73" t="s">
        <v>173</v>
      </c>
      <c r="B42" s="88">
        <v>2.4844444444443923</v>
      </c>
      <c r="C42" s="73">
        <v>2</v>
      </c>
      <c r="D42" s="73">
        <v>1.2422222222221961</v>
      </c>
      <c r="E42" s="86">
        <v>19.55685131195274</v>
      </c>
      <c r="F42" s="115">
        <v>1.7803276870377212E-06</v>
      </c>
      <c r="G42" s="86">
        <v>3.259444270042877</v>
      </c>
    </row>
    <row r="43" spans="1:7" ht="12.75">
      <c r="A43" s="73" t="s">
        <v>174</v>
      </c>
      <c r="B43" s="88">
        <v>3.3377777777777737</v>
      </c>
      <c r="C43" s="73">
        <v>5</v>
      </c>
      <c r="D43" s="73">
        <v>0.6675555555555548</v>
      </c>
      <c r="E43" s="86">
        <v>10.509620991253525</v>
      </c>
      <c r="F43" s="115">
        <v>2.821334979581925E-06</v>
      </c>
      <c r="G43" s="86">
        <v>2.4771651396804373</v>
      </c>
    </row>
    <row r="44" spans="1:7" ht="12.75">
      <c r="A44" s="73" t="s">
        <v>175</v>
      </c>
      <c r="B44" s="88">
        <v>2.064444444444433</v>
      </c>
      <c r="C44" s="73">
        <v>10</v>
      </c>
      <c r="D44" s="73">
        <v>0.20644444444444332</v>
      </c>
      <c r="E44" s="86">
        <v>3.2501457725947014</v>
      </c>
      <c r="F44" s="115">
        <v>0.0044238636455148205</v>
      </c>
      <c r="G44" s="86">
        <v>2.1060557742202946</v>
      </c>
    </row>
    <row r="45" spans="1:7" ht="12.75">
      <c r="A45" s="73" t="s">
        <v>176</v>
      </c>
      <c r="B45" s="88">
        <v>2.28666666666669</v>
      </c>
      <c r="C45" s="73">
        <v>36</v>
      </c>
      <c r="D45" s="73">
        <v>0.06351851851851917</v>
      </c>
      <c r="E45" s="73"/>
      <c r="F45" s="73"/>
      <c r="G45" s="73"/>
    </row>
    <row r="46" spans="1:7" ht="12.75">
      <c r="A46" s="73"/>
      <c r="B46" s="73"/>
      <c r="C46" s="73"/>
      <c r="D46" s="73"/>
      <c r="E46" s="73"/>
      <c r="F46" s="73"/>
      <c r="G46" s="73"/>
    </row>
    <row r="47" spans="1:7" ht="13.5" thickBot="1">
      <c r="A47" s="74" t="s">
        <v>67</v>
      </c>
      <c r="B47" s="114">
        <v>10.17333333333329</v>
      </c>
      <c r="C47" s="74">
        <v>53</v>
      </c>
      <c r="D47" s="74"/>
      <c r="E47" s="74"/>
      <c r="F47" s="74"/>
      <c r="G47" s="74"/>
    </row>
    <row r="49" spans="1:7" ht="12.75">
      <c r="A49" s="116"/>
      <c r="B49" s="116" t="s">
        <v>177</v>
      </c>
      <c r="C49" s="116" t="s">
        <v>178</v>
      </c>
      <c r="D49" s="116" t="s">
        <v>179</v>
      </c>
      <c r="E49" s="116" t="s">
        <v>180</v>
      </c>
      <c r="F49" s="116" t="s">
        <v>181</v>
      </c>
      <c r="G49" s="116" t="s">
        <v>182</v>
      </c>
    </row>
    <row r="50" spans="1:7" ht="12.75">
      <c r="A50" s="116" t="s">
        <v>186</v>
      </c>
      <c r="B50" s="117">
        <v>1.5</v>
      </c>
      <c r="C50" s="117">
        <v>1.5</v>
      </c>
      <c r="D50" s="117">
        <v>1.4333333333333333</v>
      </c>
      <c r="E50" s="117">
        <v>2.3666666666666667</v>
      </c>
      <c r="F50" s="117">
        <v>1.7666666666666668</v>
      </c>
      <c r="G50" s="117">
        <v>2.1666666666666665</v>
      </c>
    </row>
    <row r="51" spans="1:7" ht="12.75">
      <c r="A51" s="116" t="s">
        <v>187</v>
      </c>
      <c r="B51" s="117">
        <v>1.4</v>
      </c>
      <c r="C51" s="117">
        <v>1.2666666666666666</v>
      </c>
      <c r="D51" s="117">
        <v>1.1</v>
      </c>
      <c r="E51" s="117">
        <v>1.8333333333333333</v>
      </c>
      <c r="F51" s="117">
        <v>2.2</v>
      </c>
      <c r="G51" s="117">
        <v>1.6666666666666667</v>
      </c>
    </row>
    <row r="52" spans="1:7" ht="12.75">
      <c r="A52" s="116" t="s">
        <v>188</v>
      </c>
      <c r="B52" s="117">
        <v>2</v>
      </c>
      <c r="C52" s="117">
        <v>2.266666666666667</v>
      </c>
      <c r="D52" s="117">
        <v>1.8666666666666665</v>
      </c>
      <c r="E52" s="117">
        <v>2.3666666666666667</v>
      </c>
      <c r="F52" s="117">
        <v>1.9</v>
      </c>
      <c r="G52" s="117">
        <v>2.2</v>
      </c>
    </row>
    <row r="54" spans="1:4" ht="12.75">
      <c r="A54" s="116"/>
      <c r="B54" s="116" t="s">
        <v>186</v>
      </c>
      <c r="C54" s="116" t="s">
        <v>187</v>
      </c>
      <c r="D54" s="116" t="s">
        <v>188</v>
      </c>
    </row>
    <row r="55" spans="1:4" ht="12.75">
      <c r="A55" s="116" t="s">
        <v>177</v>
      </c>
      <c r="B55" s="117">
        <v>1.5</v>
      </c>
      <c r="C55" s="117">
        <v>1.4</v>
      </c>
      <c r="D55" s="117">
        <v>2</v>
      </c>
    </row>
    <row r="56" spans="1:4" ht="12.75">
      <c r="A56" s="116" t="s">
        <v>178</v>
      </c>
      <c r="B56" s="117">
        <v>1.5</v>
      </c>
      <c r="C56" s="117">
        <v>1.2666666666666666</v>
      </c>
      <c r="D56" s="117">
        <v>2.266666666666667</v>
      </c>
    </row>
    <row r="57" spans="1:4" ht="12.75">
      <c r="A57" s="116" t="s">
        <v>179</v>
      </c>
      <c r="B57" s="117">
        <v>1.4333333333333333</v>
      </c>
      <c r="C57" s="117">
        <v>1.1</v>
      </c>
      <c r="D57" s="117">
        <v>1.8666666666666665</v>
      </c>
    </row>
    <row r="58" spans="1:4" ht="12.75">
      <c r="A58" s="116" t="s">
        <v>180</v>
      </c>
      <c r="B58" s="117">
        <v>2.3666666666666667</v>
      </c>
      <c r="C58" s="117">
        <v>1.8333333333333333</v>
      </c>
      <c r="D58" s="117">
        <v>2.3666666666666667</v>
      </c>
    </row>
    <row r="59" spans="1:4" ht="12.75">
      <c r="A59" s="116" t="s">
        <v>181</v>
      </c>
      <c r="B59" s="117">
        <v>1.7666666666666668</v>
      </c>
      <c r="C59" s="117">
        <v>2.2</v>
      </c>
      <c r="D59" s="117">
        <v>1.9</v>
      </c>
    </row>
    <row r="60" spans="1:4" ht="12.75">
      <c r="A60" s="116" t="s">
        <v>182</v>
      </c>
      <c r="B60" s="117">
        <v>2.1666666666666665</v>
      </c>
      <c r="C60" s="117">
        <v>1.6666666666666667</v>
      </c>
      <c r="D60" s="117">
        <v>2.2</v>
      </c>
    </row>
  </sheetData>
  <printOptions/>
  <pageMargins left="0.75" right="0.75" top="1" bottom="1" header="0.492125985" footer="0.492125985"/>
  <pageSetup horizontalDpi="300" verticalDpi="300" orientation="portrait" paperSize="9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2004-01-13T12:36:31Z</cp:lastPrinted>
  <dcterms:created xsi:type="dcterms:W3CDTF">2004-01-11T20:18:34Z</dcterms:created>
  <dcterms:modified xsi:type="dcterms:W3CDTF">2004-01-16T01:43:30Z</dcterms:modified>
  <cp:category/>
  <cp:version/>
  <cp:contentType/>
  <cp:contentStatus/>
</cp:coreProperties>
</file>